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ИП СЕРГЕЕВ\САЙТ И ИНМАГ\"/>
    </mc:Choice>
  </mc:AlternateContent>
  <bookViews>
    <workbookView xWindow="0" yWindow="0" windowWidth="28800" windowHeight="11835" tabRatio="901"/>
  </bookViews>
  <sheets>
    <sheet name="Огнетушители" sheetId="1" r:id="rId1"/>
    <sheet name="Аптечки, медсредства" sheetId="19" r:id="rId2"/>
    <sheet name="СИЗ для кожи" sheetId="20" r:id="rId3"/>
    <sheet name="Противогазы, распираторы" sheetId="21" r:id="rId4"/>
    <sheet name="ОП, ОУ (ТРТС012)" sheetId="3" r:id="rId5"/>
    <sheet name="МПП ОСП" sheetId="2" r:id="rId6"/>
    <sheet name="Рукава ПТ" sheetId="6" r:id="rId7"/>
    <sheet name="Рукава ПК, Всас, УВП" sheetId="17" r:id="rId8"/>
    <sheet name="Клапаны,Стволы,Головки" sheetId="7" r:id="rId9"/>
    <sheet name="Гидранты" sheetId="8" r:id="rId10"/>
    <sheet name="Шкафы ПК, инвентарь" sheetId="11" r:id="rId11"/>
    <sheet name="ЗП к огнетушителям" sheetId="5" r:id="rId12"/>
    <sheet name="БДГ" sheetId="18" r:id="rId13"/>
    <sheet name="Подставки под гидрант" sheetId="16" r:id="rId14"/>
    <sheet name="Снаряжение" sheetId="10" r:id="rId15"/>
    <sheet name="&quot;ШАНС&quot;, Сирена" sheetId="12" r:id="rId16"/>
    <sheet name="Пенообраз-ли" sheetId="13" r:id="rId17"/>
    <sheet name="Обслуживание" sheetId="14" r:id="rId18"/>
  </sheets>
  <externalReferences>
    <externalReference r:id="rId19"/>
  </externalReferences>
  <definedNames>
    <definedName name="_xlnm._FilterDatabase" localSheetId="3" hidden="1">'Противогазы, распираторы'!$B$7:$H$455</definedName>
    <definedName name="Excel_BuiltIn_Print_Area" localSheetId="1">'Аптечки, медсредства'!$A$1:$J$210</definedName>
    <definedName name="Print_Area_0" localSheetId="1">'Аптечки, медсредства'!$A$1:$J$210</definedName>
    <definedName name="Print_Area_0_0" localSheetId="1">'Аптечки, медсредства'!$A$1:$J$210</definedName>
    <definedName name="Z_C10D487A_7E93_4C21_B7D8_FC37D0A2CCCC_.wvu.Cols" localSheetId="17" hidden="1">Обслуживание!$D:$D</definedName>
    <definedName name="Z_C10D487A_7E93_4C21_B7D8_FC37D0A2CCCC_.wvu.Cols" localSheetId="4" hidden="1">'ОП, ОУ (ТРТС012)'!$H:$H</definedName>
    <definedName name="Z_C10D487A_7E93_4C21_B7D8_FC37D0A2CCCC_.wvu.PrintArea" localSheetId="12" hidden="1">БДГ!$A$1:$N$31</definedName>
    <definedName name="Z_C10D487A_7E93_4C21_B7D8_FC37D0A2CCCC_.wvu.PrintArea" localSheetId="9" hidden="1">Гидранты!$A$1:$J$35</definedName>
    <definedName name="Z_C10D487A_7E93_4C21_B7D8_FC37D0A2CCCC_.wvu.PrintArea" localSheetId="11" hidden="1">'ЗП к огнетушителям'!$A$1:$J$61</definedName>
    <definedName name="Z_C10D487A_7E93_4C21_B7D8_FC37D0A2CCCC_.wvu.PrintArea" localSheetId="17" hidden="1">Обслуживание!$A$1:$K$64</definedName>
    <definedName name="Z_C10D487A_7E93_4C21_B7D8_FC37D0A2CCCC_.wvu.PrintArea" localSheetId="4" hidden="1">'ОП, ОУ (ТРТС012)'!$A$1:$H$27</definedName>
    <definedName name="Z_C10D487A_7E93_4C21_B7D8_FC37D0A2CCCC_.wvu.PrintArea" localSheetId="6" hidden="1">'Рукава ПТ'!$A$1:$J$72</definedName>
    <definedName name="_xlnm.Print_Titles" localSheetId="3">'Противогазы, распираторы'!$1:$3</definedName>
    <definedName name="_xlnm.Print_Area" localSheetId="15">'"ШАНС", Сирена'!$A$1:$I$45</definedName>
    <definedName name="_xlnm.Print_Area" localSheetId="1">'Аптечки, медсредства'!$A$1:$J$210</definedName>
    <definedName name="_xlnm.Print_Area" localSheetId="12">БДГ!$A$1:$M$39</definedName>
    <definedName name="_xlnm.Print_Area" localSheetId="9">Гидранты!$A$1:$I$35</definedName>
    <definedName name="_xlnm.Print_Area" localSheetId="11">'ЗП к огнетушителям'!$A$1:$I$60</definedName>
    <definedName name="_xlnm.Print_Area" localSheetId="8">'Клапаны,Стволы,Головки'!$A$1:$I$79</definedName>
    <definedName name="_xlnm.Print_Area" localSheetId="5">'МПП ОСП'!$A$1:$I$25</definedName>
    <definedName name="_xlnm.Print_Area" localSheetId="17">Обслуживание!$A$1:$K$61</definedName>
    <definedName name="_xlnm.Print_Area" localSheetId="0">Огнетушители!$A$1:$I$84</definedName>
    <definedName name="_xlnm.Print_Area" localSheetId="4">'ОП, ОУ (ТРТС012)'!$A$1:$I$27</definedName>
    <definedName name="_xlnm.Print_Area" localSheetId="16">'Пенообраз-ли'!$A$1:$L$47</definedName>
    <definedName name="_xlnm.Print_Area" localSheetId="3">'Противогазы, распираторы'!$B$1:$H$562</definedName>
    <definedName name="_xlnm.Print_Area" localSheetId="7">'Рукава ПК, Всас, УВП'!$A$1:$I$66</definedName>
    <definedName name="_xlnm.Print_Area" localSheetId="6">'Рукава ПТ'!$A$1:$I$72</definedName>
    <definedName name="_xlnm.Print_Area" localSheetId="14">Снаряжение!$A$1:$I$73</definedName>
    <definedName name="_xlnm.Print_Area" localSheetId="10">'Шкафы ПК, инвентарь'!$A$1:$N$99</definedName>
  </definedNames>
  <calcPr calcId="162913" refMode="R1C1"/>
  <customWorkbookViews>
    <customWorkbookView name="Пользователь Windows - Личное представление" guid="{C10D487A-7E93-4C21-B7D8-FC37D0A2CCCC}" mergeInterval="0" personalView="1" maximized="1" xWindow="-8" yWindow="-8" windowWidth="1936" windowHeight="1056" tabRatio="901" activeSheetId="7"/>
  </customWorkbookViews>
  <fileRecoveryPr autoRecover="0"/>
</workbook>
</file>

<file path=xl/calcChain.xml><?xml version="1.0" encoding="utf-8"?>
<calcChain xmlns="http://schemas.openxmlformats.org/spreadsheetml/2006/main">
  <c r="G562" i="21" l="1"/>
  <c r="G561" i="21"/>
  <c r="G560" i="21"/>
  <c r="G559" i="21"/>
  <c r="G558" i="21"/>
  <c r="G557" i="21"/>
  <c r="G556" i="21"/>
  <c r="G554" i="21"/>
  <c r="G553" i="21"/>
  <c r="G552" i="21"/>
  <c r="G551" i="21"/>
  <c r="G550" i="21"/>
  <c r="G549" i="21"/>
  <c r="G548" i="21"/>
  <c r="G547" i="21"/>
  <c r="G546" i="21"/>
  <c r="G544" i="21"/>
  <c r="G543" i="21"/>
  <c r="G542" i="21"/>
  <c r="G541" i="21"/>
  <c r="G539" i="21"/>
  <c r="G538" i="21"/>
  <c r="G537" i="21"/>
  <c r="G536" i="21"/>
  <c r="G535" i="21"/>
  <c r="G532" i="21"/>
  <c r="G531" i="21"/>
  <c r="G530" i="21"/>
  <c r="G529" i="21"/>
  <c r="G528" i="21"/>
  <c r="G527" i="21"/>
  <c r="G526" i="21"/>
  <c r="G525" i="21"/>
  <c r="G522" i="21"/>
  <c r="G521" i="21"/>
  <c r="G520" i="21"/>
  <c r="G519" i="21"/>
  <c r="G518" i="21"/>
  <c r="G517" i="21"/>
  <c r="G516" i="21"/>
  <c r="G515" i="21"/>
  <c r="G514" i="21"/>
  <c r="G513" i="21"/>
  <c r="H491" i="21"/>
  <c r="H490" i="21"/>
  <c r="H489" i="21"/>
  <c r="H488" i="21"/>
  <c r="H483" i="21"/>
  <c r="H482" i="21"/>
  <c r="H481" i="21"/>
  <c r="H478" i="21"/>
  <c r="H477" i="21"/>
  <c r="H476" i="21"/>
  <c r="H475" i="21"/>
  <c r="H472" i="21"/>
  <c r="H471" i="21"/>
  <c r="H470" i="21"/>
  <c r="H469" i="21"/>
  <c r="H468" i="21"/>
  <c r="H467" i="21"/>
  <c r="H466" i="21"/>
  <c r="H465" i="21"/>
  <c r="H464" i="21"/>
  <c r="H463" i="21"/>
  <c r="H462" i="21"/>
  <c r="H461" i="21"/>
  <c r="H455" i="21"/>
  <c r="H451" i="21"/>
  <c r="H450" i="21"/>
  <c r="H449" i="21"/>
  <c r="H446" i="21"/>
  <c r="H445" i="21"/>
  <c r="H439" i="21"/>
  <c r="H437" i="21"/>
  <c r="H436" i="21"/>
  <c r="H433" i="21"/>
  <c r="H432" i="21"/>
  <c r="H431" i="21"/>
  <c r="H430" i="21"/>
  <c r="H426" i="21"/>
  <c r="H425" i="21"/>
  <c r="H424" i="21"/>
  <c r="H423" i="21"/>
  <c r="H422" i="21"/>
  <c r="H421" i="21"/>
  <c r="H420" i="21"/>
  <c r="H419" i="21"/>
  <c r="H418" i="21"/>
  <c r="H415" i="21"/>
  <c r="H414" i="21"/>
  <c r="H413" i="21"/>
  <c r="H411" i="21"/>
  <c r="H410" i="21"/>
  <c r="H409" i="21"/>
  <c r="G405" i="21"/>
  <c r="F405" i="21"/>
  <c r="E405" i="21"/>
  <c r="D405" i="21"/>
  <c r="H402" i="21"/>
  <c r="G402" i="21"/>
  <c r="F402" i="21"/>
  <c r="G401" i="21"/>
  <c r="F401" i="21"/>
  <c r="H399" i="21"/>
  <c r="H397" i="21"/>
  <c r="H396" i="21"/>
  <c r="H395" i="21"/>
  <c r="H394" i="21"/>
  <c r="H390" i="21"/>
  <c r="H389" i="21"/>
  <c r="H388" i="21"/>
  <c r="H387" i="21"/>
  <c r="H386" i="21"/>
  <c r="H385" i="21"/>
  <c r="H384" i="21"/>
  <c r="H382" i="21"/>
  <c r="H381" i="21"/>
  <c r="H379" i="21"/>
  <c r="H378" i="21"/>
  <c r="H377" i="21"/>
  <c r="F373" i="21"/>
  <c r="E373" i="21"/>
  <c r="D373" i="21"/>
  <c r="C373" i="21"/>
  <c r="F372" i="21"/>
  <c r="E372" i="21"/>
  <c r="D372" i="21"/>
  <c r="C372" i="21"/>
  <c r="F371" i="21"/>
  <c r="E371" i="21"/>
  <c r="D371" i="21"/>
  <c r="C371" i="21"/>
  <c r="F370" i="21"/>
  <c r="E370" i="21"/>
  <c r="D370" i="21"/>
  <c r="C370" i="21"/>
  <c r="F369" i="21"/>
  <c r="E369" i="21"/>
  <c r="D369" i="21"/>
  <c r="C369" i="21"/>
  <c r="F368" i="21"/>
  <c r="E368" i="21"/>
  <c r="D368" i="21"/>
  <c r="C368" i="21"/>
  <c r="F367" i="21"/>
  <c r="E367" i="21"/>
  <c r="D367" i="21"/>
  <c r="C367" i="21"/>
  <c r="F366" i="21"/>
  <c r="E366" i="21"/>
  <c r="D366" i="21"/>
  <c r="C366" i="21"/>
  <c r="F365" i="21"/>
  <c r="E365" i="21"/>
  <c r="D365" i="21"/>
  <c r="C365" i="21"/>
  <c r="F364" i="21"/>
  <c r="E364" i="21"/>
  <c r="D364" i="21"/>
  <c r="C364" i="21"/>
  <c r="F363" i="21"/>
  <c r="E363" i="21"/>
  <c r="D363" i="21"/>
  <c r="C363" i="21"/>
  <c r="F362" i="21"/>
  <c r="E362" i="21"/>
  <c r="D362" i="21"/>
  <c r="C362" i="21"/>
  <c r="F360" i="21"/>
  <c r="E360" i="21"/>
  <c r="D360" i="21"/>
  <c r="C360" i="21"/>
  <c r="F359" i="21"/>
  <c r="E359" i="21"/>
  <c r="D359" i="21"/>
  <c r="C359" i="21"/>
  <c r="F358" i="21"/>
  <c r="E358" i="21"/>
  <c r="D358" i="21"/>
  <c r="C358" i="21"/>
  <c r="F357" i="21"/>
  <c r="E357" i="21"/>
  <c r="D357" i="21"/>
  <c r="C357" i="21"/>
  <c r="F356" i="21"/>
  <c r="E356" i="21"/>
  <c r="D356" i="21"/>
  <c r="C356" i="21"/>
  <c r="F355" i="21"/>
  <c r="E355" i="21"/>
  <c r="D355" i="21"/>
  <c r="C355" i="21"/>
  <c r="F354" i="21"/>
  <c r="E354" i="21"/>
  <c r="D354" i="21"/>
  <c r="C354" i="21"/>
  <c r="F353" i="21"/>
  <c r="E353" i="21"/>
  <c r="D353" i="21"/>
  <c r="C353" i="21"/>
  <c r="F352" i="21"/>
  <c r="E352" i="21"/>
  <c r="D352" i="21"/>
  <c r="C352" i="21"/>
  <c r="F351" i="21"/>
  <c r="E351" i="21"/>
  <c r="D351" i="21"/>
  <c r="C351" i="21"/>
  <c r="H348" i="21"/>
  <c r="G348" i="21"/>
  <c r="F348" i="21"/>
  <c r="D348" i="21"/>
  <c r="C348" i="21"/>
  <c r="H347" i="21"/>
  <c r="G347" i="21"/>
  <c r="F347" i="21"/>
  <c r="D347" i="21"/>
  <c r="C347" i="21"/>
  <c r="H346" i="21"/>
  <c r="G346" i="21"/>
  <c r="F346" i="21"/>
  <c r="D346" i="21"/>
  <c r="C346" i="21"/>
  <c r="H345" i="21"/>
  <c r="G345" i="21"/>
  <c r="F345" i="21"/>
  <c r="D345" i="21"/>
  <c r="C345" i="21"/>
  <c r="H344" i="21"/>
  <c r="G344" i="21"/>
  <c r="F344" i="21"/>
  <c r="D344" i="21"/>
  <c r="C344" i="21"/>
  <c r="H343" i="21"/>
  <c r="G343" i="21"/>
  <c r="F343" i="21"/>
  <c r="D343" i="21"/>
  <c r="C343" i="21"/>
  <c r="H342" i="21"/>
  <c r="G342" i="21"/>
  <c r="F342" i="21"/>
  <c r="D342" i="21"/>
  <c r="C342" i="21"/>
  <c r="H341" i="21"/>
  <c r="G341" i="21"/>
  <c r="F341" i="21"/>
  <c r="D341" i="21"/>
  <c r="C341" i="21"/>
  <c r="H340" i="21"/>
  <c r="G340" i="21"/>
  <c r="F340" i="21"/>
  <c r="D340" i="21"/>
  <c r="C340" i="21"/>
  <c r="H338" i="21"/>
  <c r="G338" i="21"/>
  <c r="F338" i="21"/>
  <c r="D338" i="21"/>
  <c r="C338" i="21"/>
  <c r="H337" i="21"/>
  <c r="G337" i="21"/>
  <c r="F337" i="21"/>
  <c r="D337" i="21"/>
  <c r="C337" i="21"/>
  <c r="H336" i="21"/>
  <c r="G336" i="21"/>
  <c r="F336" i="21"/>
  <c r="D336" i="21"/>
  <c r="C336" i="21"/>
  <c r="H335" i="21"/>
  <c r="G335" i="21"/>
  <c r="F335" i="21"/>
  <c r="D335" i="21"/>
  <c r="C335" i="21"/>
  <c r="H334" i="21"/>
  <c r="G334" i="21"/>
  <c r="F334" i="21"/>
  <c r="D334" i="21"/>
  <c r="C334" i="21"/>
  <c r="H333" i="21"/>
  <c r="G333" i="21"/>
  <c r="F333" i="21"/>
  <c r="D333" i="21"/>
  <c r="C333" i="21"/>
  <c r="H329" i="21"/>
  <c r="H328" i="21"/>
  <c r="H327" i="21"/>
  <c r="H320" i="21"/>
  <c r="H319" i="21"/>
  <c r="H318" i="21"/>
  <c r="H317" i="21"/>
  <c r="H307" i="21"/>
  <c r="H306" i="21"/>
  <c r="H304" i="21"/>
  <c r="H303" i="21"/>
  <c r="H302" i="21"/>
  <c r="H301" i="21"/>
  <c r="H300" i="21"/>
  <c r="H298" i="21"/>
  <c r="H297" i="21"/>
  <c r="H296" i="21"/>
  <c r="H295" i="21"/>
  <c r="H294" i="21"/>
  <c r="H292" i="21"/>
  <c r="H291" i="21"/>
  <c r="H290" i="21"/>
  <c r="H289" i="21"/>
  <c r="H287" i="21"/>
  <c r="H286" i="21"/>
  <c r="H285" i="21"/>
  <c r="H284" i="21"/>
  <c r="H278" i="21"/>
  <c r="H277" i="21"/>
  <c r="H275" i="21"/>
  <c r="H274" i="21"/>
  <c r="H273" i="21"/>
  <c r="H272" i="21"/>
  <c r="H269" i="21"/>
  <c r="H268" i="21"/>
  <c r="H267" i="21"/>
  <c r="H266" i="21"/>
  <c r="H265" i="21"/>
  <c r="H264" i="21"/>
  <c r="H263" i="21"/>
  <c r="H262" i="21"/>
  <c r="H261" i="21"/>
  <c r="H260" i="21"/>
  <c r="E257" i="21"/>
  <c r="E256" i="21"/>
  <c r="H254" i="21"/>
  <c r="G254" i="21"/>
  <c r="F254" i="21"/>
  <c r="E254" i="21"/>
  <c r="H253" i="21"/>
  <c r="G253" i="21"/>
  <c r="F253" i="21"/>
  <c r="E253" i="21"/>
  <c r="H252" i="21"/>
  <c r="G252" i="21"/>
  <c r="F252" i="21"/>
  <c r="E252" i="21"/>
  <c r="H251" i="21"/>
  <c r="G251" i="21"/>
  <c r="F251" i="21"/>
  <c r="E251" i="21"/>
  <c r="H250" i="21"/>
  <c r="G250" i="21"/>
  <c r="F250" i="21"/>
  <c r="E250" i="21"/>
  <c r="H249" i="21"/>
  <c r="G249" i="21"/>
  <c r="F249" i="21"/>
  <c r="E249" i="21"/>
  <c r="E246" i="21"/>
  <c r="E245" i="21"/>
  <c r="H243" i="21"/>
  <c r="G243" i="21"/>
  <c r="F243" i="21"/>
  <c r="E243" i="21"/>
  <c r="H242" i="21"/>
  <c r="G242" i="21"/>
  <c r="F242" i="21"/>
  <c r="E242" i="21"/>
  <c r="H241" i="21"/>
  <c r="G241" i="21"/>
  <c r="F241" i="21"/>
  <c r="E241" i="21"/>
  <c r="H240" i="21"/>
  <c r="G240" i="21"/>
  <c r="F240" i="21"/>
  <c r="E240" i="21"/>
  <c r="H239" i="21"/>
  <c r="G239" i="21"/>
  <c r="F239" i="21"/>
  <c r="E239" i="21"/>
  <c r="H238" i="21"/>
  <c r="G238" i="21"/>
  <c r="F238" i="21"/>
  <c r="E238" i="21"/>
  <c r="H231" i="21"/>
  <c r="H230" i="21"/>
  <c r="H229" i="21"/>
  <c r="H228" i="21"/>
  <c r="H227" i="21"/>
  <c r="H226" i="21"/>
  <c r="H225" i="21"/>
  <c r="H224" i="21"/>
  <c r="H222" i="21"/>
  <c r="H221" i="21"/>
  <c r="H220" i="21"/>
  <c r="H219" i="21"/>
  <c r="H218" i="21"/>
  <c r="H216" i="21"/>
  <c r="H214" i="21"/>
  <c r="H212" i="21"/>
  <c r="H211" i="21"/>
  <c r="H210" i="21"/>
  <c r="H209" i="21"/>
  <c r="H208" i="21"/>
  <c r="H207" i="21"/>
  <c r="H206" i="21"/>
  <c r="H205" i="21"/>
  <c r="H204" i="21"/>
  <c r="H200" i="21"/>
  <c r="H199" i="21"/>
  <c r="H198" i="21"/>
  <c r="H197" i="21"/>
  <c r="H194" i="21"/>
  <c r="H193" i="21"/>
  <c r="H191" i="21"/>
  <c r="H190" i="21"/>
  <c r="H189" i="21"/>
  <c r="H188" i="21"/>
  <c r="H187" i="21"/>
  <c r="H186" i="21"/>
  <c r="H185" i="21"/>
  <c r="H175" i="21"/>
  <c r="H174" i="21"/>
  <c r="H173" i="21"/>
  <c r="H172" i="21"/>
  <c r="H171" i="21"/>
  <c r="H170" i="21"/>
  <c r="H169" i="21"/>
  <c r="H168" i="21"/>
  <c r="H167" i="21"/>
  <c r="H166" i="21"/>
  <c r="H165" i="21"/>
  <c r="H164" i="21"/>
  <c r="H163" i="21"/>
  <c r="H162" i="21"/>
  <c r="H161" i="21"/>
  <c r="H160" i="21"/>
  <c r="H156" i="21"/>
  <c r="H155" i="21"/>
  <c r="H154" i="21"/>
  <c r="H153" i="21"/>
  <c r="H152" i="21"/>
  <c r="H151" i="21"/>
  <c r="H150" i="21"/>
  <c r="H149" i="21"/>
  <c r="H148" i="21"/>
  <c r="H147" i="21"/>
  <c r="H146" i="21"/>
  <c r="H145" i="21"/>
  <c r="H144" i="21"/>
  <c r="H143" i="21"/>
  <c r="H142" i="21"/>
  <c r="H141" i="21"/>
  <c r="H140" i="21"/>
  <c r="H139" i="21"/>
  <c r="H136" i="21"/>
  <c r="H132" i="21"/>
  <c r="H127" i="21"/>
  <c r="H126" i="21"/>
  <c r="H125" i="21"/>
  <c r="H124" i="21"/>
  <c r="H123" i="21"/>
  <c r="H122" i="21"/>
  <c r="H121" i="21"/>
  <c r="H120" i="21"/>
  <c r="H119" i="21"/>
  <c r="H118" i="21"/>
  <c r="H117" i="21"/>
  <c r="H116" i="21"/>
  <c r="F78" i="21"/>
  <c r="E78" i="21"/>
  <c r="D78" i="21"/>
  <c r="C78" i="21"/>
  <c r="F77" i="21"/>
  <c r="E77" i="21"/>
  <c r="D77" i="21"/>
  <c r="C77" i="21"/>
  <c r="F76" i="21"/>
  <c r="E76" i="21"/>
  <c r="D76" i="21"/>
  <c r="C76" i="21"/>
  <c r="F75" i="21"/>
  <c r="E75" i="21"/>
  <c r="D75" i="21"/>
  <c r="C75" i="21"/>
  <c r="F74" i="21"/>
  <c r="E74" i="21"/>
  <c r="D74" i="21"/>
  <c r="C74" i="21"/>
  <c r="F72" i="21"/>
  <c r="E72" i="21"/>
  <c r="D72" i="21"/>
  <c r="C72" i="21"/>
  <c r="F71" i="21"/>
  <c r="E71" i="21"/>
  <c r="D71" i="21"/>
  <c r="C71" i="21"/>
  <c r="F70" i="21"/>
  <c r="E70" i="21"/>
  <c r="D70" i="21"/>
  <c r="C70" i="21"/>
  <c r="F69" i="21"/>
  <c r="E69" i="21"/>
  <c r="D69" i="21"/>
  <c r="C69" i="21"/>
  <c r="F68" i="21"/>
  <c r="E68" i="21"/>
  <c r="D68" i="21"/>
  <c r="C68" i="21"/>
  <c r="F67" i="21"/>
  <c r="E67" i="21"/>
  <c r="D67" i="21"/>
  <c r="C67" i="21"/>
  <c r="F66" i="21"/>
  <c r="E66" i="21"/>
  <c r="D66" i="21"/>
  <c r="C66" i="21"/>
  <c r="F65" i="21"/>
  <c r="E65" i="21"/>
  <c r="D65" i="21"/>
  <c r="C65" i="21"/>
  <c r="F64" i="21"/>
  <c r="E64" i="21"/>
  <c r="D64" i="21"/>
  <c r="C64" i="21"/>
  <c r="F63" i="21"/>
  <c r="E63" i="21"/>
  <c r="D63" i="21"/>
  <c r="C63" i="21"/>
  <c r="F62" i="21"/>
  <c r="E62" i="21"/>
  <c r="D62" i="21"/>
  <c r="C62" i="21"/>
  <c r="F61" i="21"/>
  <c r="E61" i="21"/>
  <c r="D61" i="21"/>
  <c r="C61" i="21"/>
  <c r="F60" i="21"/>
  <c r="E60" i="21"/>
  <c r="D60" i="21"/>
  <c r="C60" i="21"/>
  <c r="F59" i="21"/>
  <c r="E59" i="21"/>
  <c r="D59" i="21"/>
  <c r="C59" i="21"/>
  <c r="H46" i="21"/>
  <c r="G46" i="21"/>
  <c r="F46" i="21"/>
  <c r="D46" i="21"/>
  <c r="H45" i="21"/>
  <c r="G45" i="21"/>
  <c r="F45" i="21"/>
  <c r="D45" i="21"/>
  <c r="H42" i="21"/>
  <c r="G42" i="21"/>
  <c r="F42" i="21"/>
  <c r="D42" i="21"/>
  <c r="H41" i="21"/>
  <c r="G41" i="21"/>
  <c r="F41" i="21"/>
  <c r="D41" i="21"/>
  <c r="H40" i="21"/>
  <c r="G40" i="21"/>
  <c r="F40" i="21"/>
  <c r="D40" i="21"/>
  <c r="H39" i="21"/>
  <c r="G39" i="21"/>
  <c r="F39" i="21"/>
  <c r="D39" i="21"/>
  <c r="H38" i="21"/>
  <c r="G38" i="21"/>
  <c r="F38" i="21"/>
  <c r="D38" i="21"/>
  <c r="H37" i="21"/>
  <c r="G37" i="21"/>
  <c r="F37" i="21"/>
  <c r="D37" i="21"/>
  <c r="H36" i="21"/>
  <c r="G36" i="21"/>
  <c r="F36" i="21"/>
  <c r="D36" i="21"/>
  <c r="H35" i="21"/>
  <c r="G35" i="21"/>
  <c r="F35" i="21"/>
  <c r="D35" i="21"/>
  <c r="H34" i="21"/>
  <c r="G34" i="21"/>
  <c r="F34" i="21"/>
  <c r="D34" i="21"/>
  <c r="H33" i="21"/>
  <c r="G33" i="21"/>
  <c r="F33" i="21"/>
  <c r="D33" i="21"/>
  <c r="H32" i="21"/>
  <c r="G32" i="21"/>
  <c r="F32" i="21"/>
  <c r="D32" i="21"/>
  <c r="H31" i="21"/>
  <c r="G31" i="21"/>
  <c r="F31" i="21"/>
  <c r="D31" i="21"/>
  <c r="H30" i="21"/>
  <c r="G30" i="21"/>
  <c r="F30" i="21"/>
  <c r="D30" i="21"/>
  <c r="H29" i="21"/>
  <c r="G29" i="21"/>
  <c r="F29" i="21"/>
  <c r="D29" i="21"/>
  <c r="H26" i="21"/>
  <c r="G26" i="21"/>
  <c r="F26" i="21"/>
  <c r="D26" i="21"/>
  <c r="H25" i="21"/>
  <c r="G25" i="21"/>
  <c r="F25" i="21"/>
  <c r="D25" i="21"/>
  <c r="H23" i="21"/>
  <c r="G23" i="21"/>
  <c r="F23" i="21"/>
  <c r="D23" i="21"/>
  <c r="H22" i="21"/>
  <c r="G22" i="21"/>
  <c r="F22" i="21"/>
  <c r="D22" i="21"/>
  <c r="H21" i="21"/>
  <c r="G21" i="21"/>
  <c r="F21" i="21"/>
  <c r="D21" i="21"/>
  <c r="H20" i="21"/>
  <c r="G20" i="21"/>
  <c r="F20" i="21"/>
  <c r="D20" i="21"/>
  <c r="H17" i="21"/>
  <c r="G17" i="21"/>
  <c r="F17" i="21"/>
  <c r="D17" i="21"/>
  <c r="H15" i="21"/>
  <c r="G15" i="21"/>
  <c r="F15" i="21"/>
  <c r="D15" i="21"/>
  <c r="H14" i="21"/>
  <c r="G14" i="21"/>
  <c r="F14" i="21"/>
  <c r="D14" i="21"/>
  <c r="H13" i="21"/>
  <c r="G13" i="21"/>
  <c r="F13" i="21"/>
  <c r="D13" i="21"/>
  <c r="H12" i="21"/>
  <c r="G12" i="21"/>
  <c r="F12" i="21"/>
  <c r="D12" i="21"/>
  <c r="H11" i="21"/>
  <c r="G11" i="21"/>
  <c r="F11" i="21"/>
  <c r="D11" i="21"/>
  <c r="H10" i="21"/>
  <c r="G10" i="21"/>
  <c r="F10" i="21"/>
  <c r="D10" i="21"/>
  <c r="H9" i="21"/>
  <c r="G9" i="21"/>
  <c r="F9" i="21"/>
  <c r="D9" i="21"/>
  <c r="H8" i="21"/>
  <c r="G8" i="21"/>
  <c r="F8" i="21"/>
  <c r="D8" i="21"/>
  <c r="G205" i="19" l="1"/>
  <c r="G204" i="19"/>
  <c r="J204" i="19" s="1"/>
  <c r="J203" i="19"/>
  <c r="G203" i="19"/>
  <c r="H203" i="19" s="1"/>
  <c r="G202" i="19"/>
  <c r="J202" i="19" s="1"/>
  <c r="G201" i="19"/>
  <c r="G200" i="19"/>
  <c r="J200" i="19" s="1"/>
  <c r="G199" i="19"/>
  <c r="G198" i="19"/>
  <c r="J198" i="19" s="1"/>
  <c r="G197" i="19"/>
  <c r="G196" i="19"/>
  <c r="J196" i="19" s="1"/>
  <c r="G195" i="19"/>
  <c r="J195" i="19" s="1"/>
  <c r="G194" i="19"/>
  <c r="J194" i="19" s="1"/>
  <c r="G193" i="19"/>
  <c r="G190" i="19"/>
  <c r="J190" i="19" s="1"/>
  <c r="J189" i="19"/>
  <c r="H189" i="19" s="1"/>
  <c r="G188" i="19"/>
  <c r="J187" i="19"/>
  <c r="H187" i="19"/>
  <c r="J186" i="19"/>
  <c r="H186" i="19" s="1"/>
  <c r="G185" i="19"/>
  <c r="J185" i="19" s="1"/>
  <c r="G184" i="19"/>
  <c r="J183" i="19"/>
  <c r="H183" i="19" s="1"/>
  <c r="J180" i="19"/>
  <c r="H180" i="19"/>
  <c r="G179" i="19"/>
  <c r="J179" i="19" s="1"/>
  <c r="G178" i="19"/>
  <c r="J178" i="19" s="1"/>
  <c r="H178" i="19" s="1"/>
  <c r="G177" i="19"/>
  <c r="J177" i="19" s="1"/>
  <c r="J176" i="19"/>
  <c r="H176" i="19" s="1"/>
  <c r="J175" i="19"/>
  <c r="H175" i="19"/>
  <c r="G174" i="19"/>
  <c r="G173" i="19"/>
  <c r="J173" i="19" s="1"/>
  <c r="G172" i="19"/>
  <c r="J172" i="19" s="1"/>
  <c r="H172" i="19" s="1"/>
  <c r="G171" i="19"/>
  <c r="J171" i="19" s="1"/>
  <c r="G170" i="19"/>
  <c r="G169" i="19"/>
  <c r="J169" i="19" s="1"/>
  <c r="G168" i="19"/>
  <c r="J168" i="19" s="1"/>
  <c r="H168" i="19" s="1"/>
  <c r="G167" i="19"/>
  <c r="J167" i="19" s="1"/>
  <c r="G166" i="19"/>
  <c r="J166" i="19" s="1"/>
  <c r="G165" i="19"/>
  <c r="J165" i="19" s="1"/>
  <c r="G164" i="19"/>
  <c r="J164" i="19" s="1"/>
  <c r="G163" i="19"/>
  <c r="G162" i="19"/>
  <c r="J162" i="19" s="1"/>
  <c r="G161" i="19"/>
  <c r="J161" i="19" s="1"/>
  <c r="G160" i="19"/>
  <c r="J160" i="19" s="1"/>
  <c r="G159" i="19"/>
  <c r="G158" i="19"/>
  <c r="J158" i="19" s="1"/>
  <c r="G155" i="19"/>
  <c r="J155" i="19" s="1"/>
  <c r="H155" i="19" s="1"/>
  <c r="J154" i="19"/>
  <c r="H154" i="19"/>
  <c r="J153" i="19"/>
  <c r="H153" i="19" s="1"/>
  <c r="J152" i="19"/>
  <c r="H152" i="19" s="1"/>
  <c r="J149" i="19"/>
  <c r="H149" i="19" s="1"/>
  <c r="J148" i="19"/>
  <c r="H148" i="19" s="1"/>
  <c r="G147" i="19"/>
  <c r="J146" i="19"/>
  <c r="H146" i="19" s="1"/>
  <c r="G143" i="19"/>
  <c r="J143" i="19" s="1"/>
  <c r="G142" i="19"/>
  <c r="J141" i="19"/>
  <c r="G141" i="19"/>
  <c r="H141" i="19" s="1"/>
  <c r="G140" i="19"/>
  <c r="J140" i="19" s="1"/>
  <c r="G139" i="19"/>
  <c r="J139" i="19" s="1"/>
  <c r="G138" i="19"/>
  <c r="G135" i="19"/>
  <c r="J135" i="19" s="1"/>
  <c r="G134" i="19"/>
  <c r="J134" i="19" s="1"/>
  <c r="G133" i="19"/>
  <c r="J133" i="19" s="1"/>
  <c r="J132" i="19"/>
  <c r="G131" i="19"/>
  <c r="J131" i="19" s="1"/>
  <c r="G130" i="19"/>
  <c r="G129" i="19"/>
  <c r="J129" i="19" s="1"/>
  <c r="H129" i="19" s="1"/>
  <c r="G128" i="19"/>
  <c r="J128" i="19" s="1"/>
  <c r="G127" i="19"/>
  <c r="J127" i="19" s="1"/>
  <c r="J126" i="19"/>
  <c r="G126" i="19"/>
  <c r="J125" i="19"/>
  <c r="H125" i="19"/>
  <c r="J124" i="19"/>
  <c r="H124" i="19" s="1"/>
  <c r="J123" i="19"/>
  <c r="H123" i="19"/>
  <c r="G114" i="19"/>
  <c r="J114" i="19" s="1"/>
  <c r="G113" i="19"/>
  <c r="J112" i="19"/>
  <c r="H112" i="19" s="1"/>
  <c r="G111" i="19"/>
  <c r="J111" i="19" s="1"/>
  <c r="G108" i="19"/>
  <c r="J108" i="19" s="1"/>
  <c r="G107" i="19"/>
  <c r="J107" i="19" s="1"/>
  <c r="H107" i="19" s="1"/>
  <c r="G106" i="19"/>
  <c r="J106" i="19" s="1"/>
  <c r="J105" i="19"/>
  <c r="H105" i="19" s="1"/>
  <c r="G104" i="19"/>
  <c r="J103" i="19"/>
  <c r="H103" i="19" s="1"/>
  <c r="G102" i="19"/>
  <c r="J101" i="19"/>
  <c r="H101" i="19" s="1"/>
  <c r="G101" i="19"/>
  <c r="J100" i="19"/>
  <c r="H100" i="19" s="1"/>
  <c r="J99" i="19"/>
  <c r="H99" i="19" s="1"/>
  <c r="G98" i="19"/>
  <c r="J98" i="19" s="1"/>
  <c r="G95" i="19"/>
  <c r="J95" i="19" s="1"/>
  <c r="G94" i="19"/>
  <c r="J94" i="19" s="1"/>
  <c r="J93" i="19"/>
  <c r="H93" i="19" s="1"/>
  <c r="J92" i="19"/>
  <c r="H92" i="19" s="1"/>
  <c r="J91" i="19"/>
  <c r="H91" i="19"/>
  <c r="J90" i="19"/>
  <c r="H90" i="19" s="1"/>
  <c r="G89" i="19"/>
  <c r="J89" i="19" s="1"/>
  <c r="G88" i="19"/>
  <c r="J88" i="19" s="1"/>
  <c r="G87" i="19"/>
  <c r="J87" i="19" s="1"/>
  <c r="J84" i="19"/>
  <c r="H84" i="19" s="1"/>
  <c r="J83" i="19"/>
  <c r="H83" i="19" s="1"/>
  <c r="J82" i="19"/>
  <c r="G81" i="19"/>
  <c r="J81" i="19" s="1"/>
  <c r="G80" i="19"/>
  <c r="J80" i="19" s="1"/>
  <c r="G77" i="19"/>
  <c r="J77" i="19" s="1"/>
  <c r="H77" i="19" s="1"/>
  <c r="G76" i="19"/>
  <c r="J76" i="19" s="1"/>
  <c r="H75" i="19"/>
  <c r="G75" i="19"/>
  <c r="J75" i="19" s="1"/>
  <c r="G74" i="19"/>
  <c r="G73" i="19"/>
  <c r="J73" i="19" s="1"/>
  <c r="H73" i="19" s="1"/>
  <c r="G72" i="19"/>
  <c r="J72" i="19" s="1"/>
  <c r="J69" i="19"/>
  <c r="H69" i="19" s="1"/>
  <c r="G68" i="19"/>
  <c r="J68" i="19" s="1"/>
  <c r="H68" i="19" s="1"/>
  <c r="J67" i="19"/>
  <c r="H67" i="19" s="1"/>
  <c r="J66" i="19"/>
  <c r="H66" i="19" s="1"/>
  <c r="G65" i="19"/>
  <c r="J65" i="19" s="1"/>
  <c r="G62" i="19"/>
  <c r="J62" i="19" s="1"/>
  <c r="G61" i="19"/>
  <c r="J60" i="19"/>
  <c r="H60" i="19" s="1"/>
  <c r="G59" i="19"/>
  <c r="J59" i="19" s="1"/>
  <c r="G58" i="19"/>
  <c r="G57" i="19"/>
  <c r="J57" i="19" s="1"/>
  <c r="G56" i="19"/>
  <c r="J56" i="19" s="1"/>
  <c r="G55" i="19"/>
  <c r="J53" i="19"/>
  <c r="H53" i="19"/>
  <c r="J52" i="19"/>
  <c r="H52" i="19" s="1"/>
  <c r="G49" i="19"/>
  <c r="J49" i="19" s="1"/>
  <c r="G48" i="19"/>
  <c r="J48" i="19" s="1"/>
  <c r="G47" i="19"/>
  <c r="J46" i="19"/>
  <c r="H46" i="19" s="1"/>
  <c r="J45" i="19"/>
  <c r="H45" i="19"/>
  <c r="J44" i="19"/>
  <c r="H44" i="19" s="1"/>
  <c r="G44" i="19"/>
  <c r="G43" i="19"/>
  <c r="J43" i="19" s="1"/>
  <c r="G42" i="19"/>
  <c r="J42" i="19" s="1"/>
  <c r="G41" i="19"/>
  <c r="J41" i="19" s="1"/>
  <c r="J40" i="19"/>
  <c r="H40" i="19" s="1"/>
  <c r="J37" i="19"/>
  <c r="H37" i="19" s="1"/>
  <c r="J36" i="19"/>
  <c r="H36" i="19" s="1"/>
  <c r="J35" i="19"/>
  <c r="H35" i="19"/>
  <c r="J34" i="19"/>
  <c r="H34" i="19" s="1"/>
  <c r="J33" i="19"/>
  <c r="H33" i="19"/>
  <c r="G32" i="19"/>
  <c r="J32" i="19" s="1"/>
  <c r="G31" i="19"/>
  <c r="J31" i="19" s="1"/>
  <c r="G30" i="19"/>
  <c r="J30" i="19" s="1"/>
  <c r="J29" i="19"/>
  <c r="H29" i="19" s="1"/>
  <c r="J28" i="19"/>
  <c r="H28" i="19" s="1"/>
  <c r="J27" i="19"/>
  <c r="H27" i="19" s="1"/>
  <c r="J26" i="19"/>
  <c r="H26" i="19"/>
  <c r="J25" i="19"/>
  <c r="H25" i="19" s="1"/>
  <c r="G24" i="19"/>
  <c r="J24" i="19" s="1"/>
  <c r="J21" i="19"/>
  <c r="H21" i="19"/>
  <c r="J20" i="19"/>
  <c r="H20" i="19" s="1"/>
  <c r="G19" i="19"/>
  <c r="J19" i="19" s="1"/>
  <c r="J18" i="19"/>
  <c r="H18" i="19" s="1"/>
  <c r="J17" i="19"/>
  <c r="H17" i="19" s="1"/>
  <c r="J16" i="19"/>
  <c r="H16" i="19" s="1"/>
  <c r="J15" i="19"/>
  <c r="H15" i="19" s="1"/>
  <c r="G14" i="19"/>
  <c r="J14" i="19" s="1"/>
  <c r="G13" i="19"/>
  <c r="J13" i="19" s="1"/>
  <c r="J12" i="19"/>
  <c r="H12" i="19" s="1"/>
  <c r="J11" i="19"/>
  <c r="H11" i="19" s="1"/>
  <c r="J10" i="19"/>
  <c r="H10" i="19" s="1"/>
  <c r="J9" i="19"/>
  <c r="H9" i="19" s="1"/>
  <c r="J8" i="19"/>
  <c r="H8" i="19" s="1"/>
  <c r="J7" i="19"/>
  <c r="H43" i="19" l="1"/>
  <c r="H89" i="19"/>
  <c r="H114" i="19"/>
  <c r="H131" i="19"/>
  <c r="H199" i="19"/>
  <c r="H19" i="19"/>
  <c r="H48" i="19"/>
  <c r="H57" i="19"/>
  <c r="H135" i="19"/>
  <c r="H165" i="19"/>
  <c r="H13" i="19"/>
  <c r="H32" i="19"/>
  <c r="H72" i="19"/>
  <c r="H98" i="19"/>
  <c r="J104" i="19"/>
  <c r="H104" i="19" s="1"/>
  <c r="H128" i="19"/>
  <c r="H161" i="19"/>
  <c r="H185" i="19"/>
  <c r="H195" i="19"/>
  <c r="J199" i="19"/>
  <c r="H87" i="19"/>
  <c r="H140" i="19"/>
  <c r="H173" i="19"/>
  <c r="H30" i="19"/>
  <c r="H169" i="19"/>
  <c r="H179" i="19"/>
  <c r="H61" i="19"/>
  <c r="H56" i="19"/>
  <c r="H59" i="19"/>
  <c r="J61" i="19"/>
  <c r="H65" i="19"/>
  <c r="J102" i="19"/>
  <c r="H102" i="19" s="1"/>
  <c r="H134" i="19"/>
  <c r="H139" i="19"/>
  <c r="J142" i="19"/>
  <c r="H142" i="19" s="1"/>
  <c r="J159" i="19"/>
  <c r="H159" i="19"/>
  <c r="J163" i="19"/>
  <c r="H163" i="19" s="1"/>
  <c r="H167" i="19"/>
  <c r="H171" i="19"/>
  <c r="H177" i="19"/>
  <c r="J193" i="19"/>
  <c r="H193" i="19"/>
  <c r="J197" i="19"/>
  <c r="H197" i="19"/>
  <c r="J201" i="19"/>
  <c r="H201" i="19"/>
  <c r="J205" i="19"/>
  <c r="H205" i="19"/>
  <c r="H24" i="19"/>
  <c r="H31" i="19"/>
  <c r="H42" i="19"/>
  <c r="J47" i="19"/>
  <c r="H47" i="19" s="1"/>
  <c r="H49" i="19"/>
  <c r="J74" i="19"/>
  <c r="H74" i="19" s="1"/>
  <c r="H76" i="19"/>
  <c r="H81" i="19"/>
  <c r="H88" i="19"/>
  <c r="H95" i="19"/>
  <c r="H106" i="19"/>
  <c r="H111" i="19"/>
  <c r="J113" i="19"/>
  <c r="H113" i="19" s="1"/>
  <c r="H127" i="19"/>
  <c r="J130" i="19"/>
  <c r="H130" i="19" s="1"/>
  <c r="J184" i="19"/>
  <c r="H184" i="19"/>
  <c r="H14" i="19"/>
  <c r="H41" i="19"/>
  <c r="J58" i="19"/>
  <c r="H58" i="19" s="1"/>
  <c r="H62" i="19"/>
  <c r="H80" i="19"/>
  <c r="H94" i="19"/>
  <c r="H108" i="19"/>
  <c r="H126" i="19"/>
  <c r="H133" i="19"/>
  <c r="J138" i="19"/>
  <c r="H138" i="19" s="1"/>
  <c r="H143" i="19"/>
  <c r="J147" i="19"/>
  <c r="H147" i="19" s="1"/>
  <c r="H158" i="19"/>
  <c r="H160" i="19"/>
  <c r="H162" i="19"/>
  <c r="H164" i="19"/>
  <c r="J170" i="19"/>
  <c r="H170" i="19" s="1"/>
  <c r="J174" i="19"/>
  <c r="H174" i="19" s="1"/>
  <c r="H190" i="19"/>
  <c r="H194" i="19"/>
  <c r="H196" i="19"/>
  <c r="H198" i="19"/>
  <c r="H200" i="19"/>
  <c r="H202" i="19"/>
  <c r="H204" i="19"/>
  <c r="F72" i="11"/>
  <c r="F73" i="11"/>
  <c r="F74" i="11"/>
  <c r="D48" i="1" l="1"/>
  <c r="D13" i="1" l="1"/>
  <c r="D10" i="1"/>
  <c r="D7" i="1"/>
  <c r="D9" i="1"/>
  <c r="J8" i="11" l="1"/>
  <c r="J9" i="11"/>
  <c r="J10" i="11"/>
  <c r="J6" i="11"/>
  <c r="J7" i="11"/>
  <c r="J11" i="11"/>
  <c r="I71" i="6"/>
  <c r="I72" i="6"/>
  <c r="I70" i="6"/>
  <c r="I55" i="6"/>
  <c r="I56" i="6"/>
  <c r="I57" i="6"/>
  <c r="I58" i="6"/>
  <c r="I59" i="6"/>
  <c r="I60" i="6"/>
  <c r="I61" i="6"/>
  <c r="I62" i="6"/>
  <c r="I63" i="6"/>
  <c r="I64" i="6"/>
  <c r="I65" i="6"/>
  <c r="I54" i="6"/>
  <c r="I49" i="6"/>
  <c r="I48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10" i="6"/>
  <c r="I55" i="17"/>
  <c r="I56" i="17"/>
  <c r="I57" i="17"/>
  <c r="I58" i="17"/>
  <c r="I59" i="17"/>
  <c r="I60" i="17"/>
  <c r="I61" i="17"/>
  <c r="I54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10" i="17"/>
  <c r="D66" i="17"/>
  <c r="D65" i="17"/>
  <c r="D61" i="17"/>
  <c r="D62" i="17"/>
  <c r="D63" i="17"/>
  <c r="D60" i="17"/>
  <c r="D49" i="17"/>
  <c r="D50" i="17"/>
  <c r="D51" i="17"/>
  <c r="D52" i="17"/>
  <c r="D53" i="17"/>
  <c r="D54" i="17"/>
  <c r="D55" i="17"/>
  <c r="D56" i="17"/>
  <c r="D57" i="17"/>
  <c r="D48" i="17"/>
  <c r="D39" i="17"/>
  <c r="D40" i="17"/>
  <c r="D41" i="17"/>
  <c r="D42" i="17"/>
  <c r="D43" i="17"/>
  <c r="D45" i="17"/>
  <c r="D44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10" i="17"/>
  <c r="D15" i="1" l="1"/>
  <c r="D16" i="1"/>
  <c r="D17" i="1"/>
  <c r="I13" i="1"/>
  <c r="I14" i="1"/>
  <c r="I15" i="1"/>
  <c r="I16" i="1"/>
  <c r="I17" i="1"/>
  <c r="I18" i="1"/>
  <c r="I42" i="1"/>
  <c r="I43" i="1"/>
  <c r="I44" i="1"/>
  <c r="I45" i="1"/>
  <c r="I46" i="1"/>
  <c r="I9" i="5" l="1"/>
  <c r="I10" i="5"/>
  <c r="N89" i="11" l="1"/>
  <c r="D42" i="10" l="1"/>
  <c r="I52" i="10"/>
  <c r="D76" i="7" l="1"/>
  <c r="D77" i="7"/>
  <c r="D29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2" i="6" l="1"/>
  <c r="D23" i="6"/>
  <c r="D24" i="6"/>
  <c r="D25" i="6"/>
  <c r="D10" i="6"/>
  <c r="D11" i="6"/>
  <c r="D12" i="6"/>
  <c r="D13" i="6"/>
  <c r="D14" i="6"/>
  <c r="D15" i="6"/>
  <c r="D16" i="6"/>
  <c r="D17" i="6"/>
  <c r="D18" i="6"/>
  <c r="D19" i="6"/>
  <c r="D20" i="6"/>
  <c r="D21" i="6"/>
  <c r="N79" i="11" l="1"/>
  <c r="D8" i="10" l="1"/>
  <c r="D9" i="10"/>
  <c r="D10" i="10"/>
  <c r="N61" i="11" l="1"/>
  <c r="I13" i="7" l="1"/>
  <c r="I14" i="7"/>
  <c r="I15" i="7"/>
  <c r="N60" i="11" l="1"/>
  <c r="N70" i="11"/>
  <c r="F75" i="11"/>
  <c r="F62" i="11"/>
  <c r="I40" i="10" l="1"/>
  <c r="I39" i="10"/>
  <c r="I14" i="5" l="1"/>
  <c r="D11" i="1" l="1"/>
  <c r="N95" i="11"/>
  <c r="N96" i="11"/>
  <c r="N97" i="11"/>
  <c r="N93" i="11"/>
  <c r="D66" i="1" l="1"/>
  <c r="D67" i="1"/>
  <c r="D68" i="1"/>
  <c r="I7" i="1"/>
  <c r="I16" i="12" l="1"/>
  <c r="I17" i="12"/>
  <c r="I15" i="12"/>
  <c r="I14" i="12"/>
  <c r="I13" i="12"/>
  <c r="I9" i="1" l="1"/>
  <c r="I10" i="1"/>
  <c r="I8" i="1"/>
  <c r="I6" i="1"/>
  <c r="I53" i="5" l="1"/>
  <c r="D7" i="12" l="1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6" i="12"/>
  <c r="N94" i="11"/>
  <c r="N98" i="11"/>
  <c r="N99" i="11"/>
  <c r="N92" i="11"/>
  <c r="N59" i="11"/>
  <c r="N62" i="11"/>
  <c r="N63" i="11"/>
  <c r="N64" i="11"/>
  <c r="N65" i="11"/>
  <c r="N66" i="11"/>
  <c r="N67" i="11"/>
  <c r="N68" i="11"/>
  <c r="N69" i="11"/>
  <c r="N72" i="11"/>
  <c r="N73" i="11"/>
  <c r="N74" i="11"/>
  <c r="N75" i="11"/>
  <c r="N76" i="11"/>
  <c r="N78" i="11"/>
  <c r="N80" i="11"/>
  <c r="N81" i="11"/>
  <c r="N82" i="11"/>
  <c r="N83" i="11"/>
  <c r="N84" i="11"/>
  <c r="N85" i="11"/>
  <c r="N86" i="11"/>
  <c r="N87" i="11"/>
  <c r="N88" i="11"/>
  <c r="N90" i="11"/>
  <c r="N58" i="11"/>
  <c r="F96" i="11"/>
  <c r="F97" i="11"/>
  <c r="F98" i="11"/>
  <c r="F95" i="11"/>
  <c r="F87" i="11"/>
  <c r="F88" i="11"/>
  <c r="F89" i="11"/>
  <c r="F90" i="11"/>
  <c r="F91" i="11"/>
  <c r="F92" i="11"/>
  <c r="F93" i="11"/>
  <c r="F86" i="11"/>
  <c r="F76" i="11"/>
  <c r="F77" i="11"/>
  <c r="F78" i="11"/>
  <c r="F79" i="11"/>
  <c r="F80" i="11"/>
  <c r="F81" i="11"/>
  <c r="F82" i="11"/>
  <c r="F83" i="11"/>
  <c r="F84" i="11"/>
  <c r="F59" i="11"/>
  <c r="F60" i="11"/>
  <c r="F61" i="11"/>
  <c r="F63" i="11"/>
  <c r="F64" i="11"/>
  <c r="F65" i="11"/>
  <c r="F66" i="11"/>
  <c r="F68" i="11"/>
  <c r="F69" i="11"/>
  <c r="F70" i="11"/>
  <c r="F58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41" i="11"/>
  <c r="J35" i="11"/>
  <c r="J36" i="11"/>
  <c r="J37" i="11"/>
  <c r="J38" i="11"/>
  <c r="J39" i="11"/>
  <c r="J34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13" i="11"/>
  <c r="I63" i="10"/>
  <c r="I64" i="10"/>
  <c r="I65" i="10"/>
  <c r="I66" i="10"/>
  <c r="I67" i="10"/>
  <c r="I68" i="10"/>
  <c r="I69" i="10"/>
  <c r="I70" i="10"/>
  <c r="I62" i="10"/>
  <c r="I50" i="10"/>
  <c r="I51" i="10"/>
  <c r="I53" i="10"/>
  <c r="I54" i="10"/>
  <c r="I55" i="10"/>
  <c r="I56" i="10"/>
  <c r="I57" i="10"/>
  <c r="I58" i="10"/>
  <c r="I59" i="10"/>
  <c r="I60" i="10"/>
  <c r="I49" i="10"/>
  <c r="I47" i="10"/>
  <c r="I45" i="10"/>
  <c r="I28" i="10"/>
  <c r="I29" i="10"/>
  <c r="I30" i="10"/>
  <c r="I31" i="10"/>
  <c r="I32" i="10"/>
  <c r="I33" i="10"/>
  <c r="I34" i="10"/>
  <c r="I35" i="10"/>
  <c r="I36" i="10"/>
  <c r="I37" i="10"/>
  <c r="I38" i="10"/>
  <c r="I41" i="10"/>
  <c r="I42" i="10"/>
  <c r="I43" i="10"/>
  <c r="I44" i="10"/>
  <c r="I27" i="10"/>
  <c r="I19" i="10"/>
  <c r="I20" i="10"/>
  <c r="I21" i="10"/>
  <c r="I22" i="10"/>
  <c r="I23" i="10"/>
  <c r="I24" i="10"/>
  <c r="I25" i="10"/>
  <c r="I18" i="10"/>
  <c r="I11" i="10"/>
  <c r="I12" i="10"/>
  <c r="I13" i="10"/>
  <c r="I14" i="10"/>
  <c r="I15" i="10"/>
  <c r="I16" i="10"/>
  <c r="I10" i="10"/>
  <c r="I7" i="10"/>
  <c r="I8" i="10"/>
  <c r="I6" i="10"/>
  <c r="D63" i="10"/>
  <c r="D64" i="10"/>
  <c r="D65" i="10"/>
  <c r="D66" i="10"/>
  <c r="D67" i="10"/>
  <c r="D68" i="10"/>
  <c r="D69" i="10"/>
  <c r="D70" i="10"/>
  <c r="D71" i="10"/>
  <c r="D72" i="10"/>
  <c r="D73" i="10"/>
  <c r="D62" i="10"/>
  <c r="D56" i="10"/>
  <c r="D57" i="10"/>
  <c r="D58" i="10"/>
  <c r="D59" i="10"/>
  <c r="D60" i="10"/>
  <c r="D55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3" i="10"/>
  <c r="D44" i="10"/>
  <c r="D45" i="10"/>
  <c r="D46" i="10"/>
  <c r="D47" i="10"/>
  <c r="D48" i="10"/>
  <c r="D49" i="10"/>
  <c r="D50" i="10"/>
  <c r="D51" i="10"/>
  <c r="D52" i="10"/>
  <c r="D53" i="10"/>
  <c r="D14" i="10"/>
  <c r="D7" i="10"/>
  <c r="D11" i="10"/>
  <c r="D12" i="10"/>
  <c r="D6" i="10"/>
  <c r="I23" i="8"/>
  <c r="I24" i="8"/>
  <c r="I25" i="8"/>
  <c r="I26" i="8"/>
  <c r="I27" i="8"/>
  <c r="I28" i="8"/>
  <c r="I29" i="8"/>
  <c r="I30" i="8"/>
  <c r="I31" i="8"/>
  <c r="I32" i="8"/>
  <c r="I33" i="8"/>
  <c r="I34" i="8"/>
  <c r="I22" i="8"/>
  <c r="I8" i="8"/>
  <c r="I9" i="8"/>
  <c r="I10" i="8"/>
  <c r="I11" i="8"/>
  <c r="I12" i="8"/>
  <c r="I13" i="8"/>
  <c r="I14" i="8"/>
  <c r="I15" i="8"/>
  <c r="I16" i="8"/>
  <c r="I17" i="8"/>
  <c r="I18" i="8"/>
  <c r="I19" i="8"/>
  <c r="I7" i="8"/>
  <c r="D25" i="8"/>
  <c r="D24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7" i="8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53" i="7"/>
  <c r="I41" i="7"/>
  <c r="I42" i="7"/>
  <c r="I43" i="7"/>
  <c r="I44" i="7"/>
  <c r="I45" i="7"/>
  <c r="I46" i="7"/>
  <c r="I47" i="7"/>
  <c r="I48" i="7"/>
  <c r="I49" i="7"/>
  <c r="I50" i="7"/>
  <c r="I51" i="7"/>
  <c r="I40" i="7"/>
  <c r="I27" i="7"/>
  <c r="I28" i="7"/>
  <c r="I29" i="7"/>
  <c r="I30" i="7"/>
  <c r="I31" i="7"/>
  <c r="I32" i="7"/>
  <c r="I33" i="7"/>
  <c r="I34" i="7"/>
  <c r="I35" i="7"/>
  <c r="I36" i="7"/>
  <c r="I37" i="7"/>
  <c r="I38" i="7"/>
  <c r="I26" i="7"/>
  <c r="I7" i="7"/>
  <c r="I8" i="7"/>
  <c r="I9" i="7"/>
  <c r="I10" i="7"/>
  <c r="I11" i="7"/>
  <c r="I12" i="7"/>
  <c r="I16" i="7"/>
  <c r="I17" i="7"/>
  <c r="I18" i="7"/>
  <c r="I19" i="7"/>
  <c r="I20" i="7"/>
  <c r="I21" i="7"/>
  <c r="I22" i="7"/>
  <c r="I23" i="7"/>
  <c r="I24" i="7"/>
  <c r="I6" i="7"/>
  <c r="D73" i="7"/>
  <c r="D74" i="7"/>
  <c r="D75" i="7"/>
  <c r="D72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49" i="7"/>
  <c r="D50" i="7"/>
  <c r="D51" i="7"/>
  <c r="D52" i="7"/>
  <c r="D53" i="7"/>
  <c r="D54" i="7"/>
  <c r="D55" i="7"/>
  <c r="D56" i="7"/>
  <c r="D48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31" i="7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42" i="6"/>
  <c r="D31" i="6"/>
  <c r="D32" i="6"/>
  <c r="D33" i="6"/>
  <c r="D34" i="6"/>
  <c r="D35" i="6"/>
  <c r="D36" i="6"/>
  <c r="D37" i="6"/>
  <c r="D30" i="6"/>
  <c r="I56" i="5"/>
  <c r="I57" i="5"/>
  <c r="I58" i="5"/>
  <c r="I59" i="5"/>
  <c r="I60" i="5"/>
  <c r="I55" i="5"/>
  <c r="I45" i="5"/>
  <c r="I46" i="5"/>
  <c r="I47" i="5"/>
  <c r="I48" i="5"/>
  <c r="I49" i="5"/>
  <c r="I50" i="5"/>
  <c r="I51" i="5"/>
  <c r="I52" i="5"/>
  <c r="I44" i="5"/>
  <c r="I31" i="5"/>
  <c r="I32" i="5"/>
  <c r="I33" i="5"/>
  <c r="I34" i="5"/>
  <c r="I35" i="5"/>
  <c r="I36" i="5"/>
  <c r="I37" i="5"/>
  <c r="I38" i="5"/>
  <c r="I39" i="5"/>
  <c r="I40" i="5"/>
  <c r="I41" i="5"/>
  <c r="I42" i="5"/>
  <c r="I30" i="5"/>
  <c r="I7" i="5"/>
  <c r="I8" i="5"/>
  <c r="I11" i="5"/>
  <c r="I12" i="5"/>
  <c r="I13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6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15" i="5"/>
  <c r="D7" i="5"/>
  <c r="D8" i="5"/>
  <c r="D9" i="5"/>
  <c r="D10" i="5"/>
  <c r="D11" i="5"/>
  <c r="D6" i="5"/>
  <c r="I24" i="2"/>
  <c r="I23" i="2"/>
  <c r="I22" i="2"/>
  <c r="I21" i="2"/>
  <c r="I20" i="2"/>
  <c r="I17" i="2"/>
  <c r="I18" i="2"/>
  <c r="I16" i="2"/>
  <c r="I7" i="2"/>
  <c r="I8" i="2"/>
  <c r="I9" i="2"/>
  <c r="I10" i="2"/>
  <c r="I11" i="2"/>
  <c r="I12" i="2"/>
  <c r="I13" i="2"/>
  <c r="I14" i="2"/>
  <c r="I6" i="2"/>
  <c r="D16" i="2"/>
  <c r="D17" i="2"/>
  <c r="D18" i="2"/>
  <c r="D15" i="2"/>
  <c r="D7" i="2"/>
  <c r="D8" i="2"/>
  <c r="D9" i="2"/>
  <c r="D10" i="2"/>
  <c r="D11" i="2"/>
  <c r="D12" i="2"/>
  <c r="D13" i="2"/>
  <c r="D6" i="2"/>
  <c r="I73" i="1"/>
  <c r="I74" i="1"/>
  <c r="I75" i="1"/>
  <c r="I76" i="1"/>
  <c r="I77" i="1"/>
  <c r="I78" i="1"/>
  <c r="I79" i="1"/>
  <c r="I80" i="1"/>
  <c r="I72" i="1"/>
  <c r="I70" i="1"/>
  <c r="I69" i="1"/>
  <c r="I41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40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2" i="1"/>
  <c r="D55" i="1"/>
  <c r="D56" i="1"/>
  <c r="D57" i="1"/>
  <c r="D58" i="1"/>
  <c r="D59" i="1"/>
  <c r="D60" i="1"/>
  <c r="D61" i="1"/>
  <c r="D62" i="1"/>
  <c r="D63" i="1"/>
  <c r="D64" i="1"/>
  <c r="D65" i="1"/>
  <c r="D69" i="1"/>
  <c r="D70" i="1"/>
  <c r="D71" i="1"/>
  <c r="D72" i="1"/>
  <c r="D73" i="1"/>
  <c r="D74" i="1"/>
  <c r="D75" i="1"/>
  <c r="D76" i="1"/>
  <c r="D77" i="1"/>
  <c r="D54" i="1"/>
  <c r="D51" i="1"/>
  <c r="D52" i="1"/>
  <c r="D50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33" i="1"/>
  <c r="D8" i="1"/>
  <c r="D12" i="1"/>
  <c r="D14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6" i="1"/>
  <c r="N77" i="11" l="1"/>
  <c r="N71" i="11"/>
  <c r="E67" i="11" l="1"/>
  <c r="F67" i="11" s="1"/>
</calcChain>
</file>

<file path=xl/sharedStrings.xml><?xml version="1.0" encoding="utf-8"?>
<sst xmlns="http://schemas.openxmlformats.org/spreadsheetml/2006/main" count="4460" uniqueCount="2345">
  <si>
    <t>Коврик диэлектрический 500*500*6</t>
  </si>
  <si>
    <t>Коврик диэлектрический 750*750*6</t>
  </si>
  <si>
    <t>Коврик диэлектрический 1000*1000*6</t>
  </si>
  <si>
    <t>Перчатки диэлектрические бесшовные латекс</t>
  </si>
  <si>
    <t>Боты диэлектрические (до 20 кВт)</t>
  </si>
  <si>
    <t>Наименование продукции</t>
  </si>
  <si>
    <t>Изм.</t>
  </si>
  <si>
    <t>скат</t>
  </si>
  <si>
    <t>шт</t>
  </si>
  <si>
    <t>Водосборник ВС-125</t>
  </si>
  <si>
    <t>Гидроэлеватор Г-600</t>
  </si>
  <si>
    <t>Наименование</t>
  </si>
  <si>
    <t>Цвет</t>
  </si>
  <si>
    <t>Крепление</t>
  </si>
  <si>
    <t>Окно</t>
  </si>
  <si>
    <t>Примечания</t>
  </si>
  <si>
    <t>крас./бел.</t>
  </si>
  <si>
    <t>в стену</t>
  </si>
  <si>
    <t>-</t>
  </si>
  <si>
    <t>+</t>
  </si>
  <si>
    <t>навесной</t>
  </si>
  <si>
    <t>300-730-220</t>
  </si>
  <si>
    <t>Для 1 огн. 6-12 кг</t>
  </si>
  <si>
    <t>угловой</t>
  </si>
  <si>
    <t>300-700-240</t>
  </si>
  <si>
    <t>600-730-220</t>
  </si>
  <si>
    <t>Для 2-3 огн. до 12 кг</t>
  </si>
  <si>
    <t>540-650-230</t>
  </si>
  <si>
    <t>840-650-230</t>
  </si>
  <si>
    <t>150мм без головок</t>
  </si>
  <si>
    <t>ОРТ-50</t>
  </si>
  <si>
    <t>Каска пожарного КП-92</t>
  </si>
  <si>
    <t>Пояс пожарного ППС</t>
  </si>
  <si>
    <t>Водопенное оборудование</t>
  </si>
  <si>
    <t>Разветвление РТ-70</t>
  </si>
  <si>
    <t>Разветвление РТ-80</t>
  </si>
  <si>
    <t>Пеносмеситель ПС-1 70 мм</t>
  </si>
  <si>
    <t>Пеносмеситель ПС-2 80 мм</t>
  </si>
  <si>
    <t>ГПС-600</t>
  </si>
  <si>
    <t>75мм без головок</t>
  </si>
  <si>
    <t>100мм без головок</t>
  </si>
  <si>
    <t>125мм без головок</t>
  </si>
  <si>
    <t>Запорная арматура</t>
  </si>
  <si>
    <t>Подшлемник летний термостойкий</t>
  </si>
  <si>
    <t>50мм без головок</t>
  </si>
  <si>
    <t>Ведро пожарное конусное</t>
  </si>
  <si>
    <t>Стволы пожарные</t>
  </si>
  <si>
    <t>Колонка КПА</t>
  </si>
  <si>
    <t>Лестница палка</t>
  </si>
  <si>
    <t>Лестница трехколенная</t>
  </si>
  <si>
    <t>Веревка ВПС-30</t>
  </si>
  <si>
    <t>Веревка ВПС-50</t>
  </si>
  <si>
    <t>Полиграфическая продукция</t>
  </si>
  <si>
    <t>Щиты и стенды пожарные</t>
  </si>
  <si>
    <t>СРК-50</t>
  </si>
  <si>
    <t>Лестница штурмовка</t>
  </si>
  <si>
    <t>Правила пожарной безопасности</t>
  </si>
  <si>
    <t>Тип шкафа</t>
  </si>
  <si>
    <t>Усл. размер</t>
  </si>
  <si>
    <t>Шкафы для хранения огнетушителей, металлические</t>
  </si>
  <si>
    <t>ОРТ-50 А</t>
  </si>
  <si>
    <t>Ствол СВПЭ-4</t>
  </si>
  <si>
    <t>Ствол СВП (СПП)</t>
  </si>
  <si>
    <t>ГПСС-600</t>
  </si>
  <si>
    <t>ГПСС-2000</t>
  </si>
  <si>
    <t>Шкафы для пожарного крана под диаметр рукава 51 и 66 мм, металлические, порошковая покраска.</t>
  </si>
  <si>
    <t>Лестницы пожарные</t>
  </si>
  <si>
    <t>Багор пожарный разборный</t>
  </si>
  <si>
    <t>Подставки под огнетушитель</t>
  </si>
  <si>
    <t>Каска пожарного КЗ-94</t>
  </si>
  <si>
    <t>Огнетушители воздушно-пенные ОВП</t>
  </si>
  <si>
    <t>Тележка к ОУ-15</t>
  </si>
  <si>
    <t>Осветительные приборы</t>
  </si>
  <si>
    <t>ОРТ-50  с пеногенератором</t>
  </si>
  <si>
    <t>ОРТ-50 А  с пеногенератором</t>
  </si>
  <si>
    <t>Чехол-Сумка для ЛВС (5-15м)</t>
  </si>
  <si>
    <t>Задержка рукавная ЗР-80</t>
  </si>
  <si>
    <t>Задержка рукавная ЗР-150</t>
  </si>
  <si>
    <t>Зажим рукавный ЗПР-80</t>
  </si>
  <si>
    <t>Зажим рукавный ЗПР-150</t>
  </si>
  <si>
    <t>Подшлемник зимний термостойкий</t>
  </si>
  <si>
    <t>Подшлемник зимний п/ш</t>
  </si>
  <si>
    <t>ГПС-200</t>
  </si>
  <si>
    <t>Шлем каска ШКПС Белый/Черный</t>
  </si>
  <si>
    <t>Шлем пожарного ШПМ Черный</t>
  </si>
  <si>
    <t>ШПО-107</t>
  </si>
  <si>
    <t>ШПО-106</t>
  </si>
  <si>
    <t>ШПО-103</t>
  </si>
  <si>
    <t>ШПО-102</t>
  </si>
  <si>
    <t>ШПО-112</t>
  </si>
  <si>
    <t>ШПО-113</t>
  </si>
  <si>
    <t>Закр Пр/Лев</t>
  </si>
  <si>
    <t>Откр Пр/Лев</t>
  </si>
  <si>
    <t>Закрытый</t>
  </si>
  <si>
    <t>Открытый</t>
  </si>
  <si>
    <t>Ключницы</t>
  </si>
  <si>
    <t>Ключница К-01 (1 ключ)</t>
  </si>
  <si>
    <t>Ключница К-30 (30 ключей)</t>
  </si>
  <si>
    <t>Ключница К-50 (50 ключей)</t>
  </si>
  <si>
    <t>Ключница К-100 (100 ключей)</t>
  </si>
  <si>
    <t>Корзина рукавная  51/65</t>
  </si>
  <si>
    <t>МПП  "Буран-2,5"  (2С)</t>
  </si>
  <si>
    <t>МПП  "Буран-0,5 ШМ1" общего назначения</t>
  </si>
  <si>
    <t>МПП  "Буран-0,5 ШМ4" для ГСМ</t>
  </si>
  <si>
    <t>МПП  "Буран-15КД10"</t>
  </si>
  <si>
    <t>Кнопка ПАТС для  "Допинг-2,160п"</t>
  </si>
  <si>
    <t>Подставка декоративная</t>
  </si>
  <si>
    <t>шт.</t>
  </si>
  <si>
    <t>Учебное пособие (макет ОУ-3)</t>
  </si>
  <si>
    <t>Учебное пособие (макет ОП-4)</t>
  </si>
  <si>
    <t>Ствол СВПЭ-2</t>
  </si>
  <si>
    <t>ГПС-100</t>
  </si>
  <si>
    <t>Аппарат зажигательный "АЗ-4"</t>
  </si>
  <si>
    <t>Огнетушащий порошок</t>
  </si>
  <si>
    <t>кг</t>
  </si>
  <si>
    <t>Перчатки трехпалые "ТТОС"</t>
  </si>
  <si>
    <t>Тележка к ОУ-20</t>
  </si>
  <si>
    <t>Тележка к ОУ-25</t>
  </si>
  <si>
    <t>Тележка к ОУ-55</t>
  </si>
  <si>
    <t>ОУ-1 ВСЕ</t>
  </si>
  <si>
    <t>ОУ-4 ВСЕ</t>
  </si>
  <si>
    <t>Тележка к ОУ-7</t>
  </si>
  <si>
    <t>ОУ-10 ВСЕ разобранный</t>
  </si>
  <si>
    <t>ОУ-10 ВСЕ в сборе</t>
  </si>
  <si>
    <t>ОУ-15 ВСЕ разобр. (ОУ-20)</t>
  </si>
  <si>
    <t>ОУ-20 ВСЕ разобранный</t>
  </si>
  <si>
    <t>ОУ-20 ВСЕ в сборе</t>
  </si>
  <si>
    <t>ОУ-25 ВСЕ разобр. (ОУ-40)</t>
  </si>
  <si>
    <t>ОУ-40 ВСЕ разобранный</t>
  </si>
  <si>
    <t>ОУ-40 ВСЕ в сборе</t>
  </si>
  <si>
    <t>ОУ-50 ВСЕ разобр. (ОУ-80)</t>
  </si>
  <si>
    <t>ОУ-15 ВСЕ в сборе (ОУ-20)</t>
  </si>
  <si>
    <t>ОУ-25 ВСЕ в сборе (ОУ-40)</t>
  </si>
  <si>
    <t>ОУ-50 ВСЕ в сборе (ОУ-80)</t>
  </si>
  <si>
    <t>ОУ-55 ВСЕ разобр. (ОУ-80)</t>
  </si>
  <si>
    <t>ОУ-55 ВСЕ в сборе (ОУ-80)</t>
  </si>
  <si>
    <t>ОВП-4 (з)</t>
  </si>
  <si>
    <t>ОВП-8 (з)</t>
  </si>
  <si>
    <t>ОВП-8 (з) морозостойкий</t>
  </si>
  <si>
    <t>ОВП-4 (з) морозостойкий</t>
  </si>
  <si>
    <t>ОП-0,5 (з) АВСЕ Сувенирный</t>
  </si>
  <si>
    <t>Раструб к ОУ-1, 2, 3 (без выкидной трубки)</t>
  </si>
  <si>
    <t>ЗПУ к ОУ-1, 2, 3, 4, 5, 6, 7, 10, 15, 20 (рычажное)</t>
  </si>
  <si>
    <t>ЗПУ к ОУ-25, 55 (перекидная, W-27,8)</t>
  </si>
  <si>
    <t>ЗПУ к ОУ-25, 55 (перекидная, W-19,2)</t>
  </si>
  <si>
    <t>Трубка сифонная к ОУ (L-1м, d-10мм)</t>
  </si>
  <si>
    <t>Трубка сифонная к ОУ (L-1,45м, d-10мм)</t>
  </si>
  <si>
    <t>Огнетушители порошковые  ОП класса ВСЕ</t>
  </si>
  <si>
    <t>Огнетушители порошковые  ОП класса АВСЕ</t>
  </si>
  <si>
    <t>Лопата штыковая   1 сорт</t>
  </si>
  <si>
    <t>Лопата совковая 1 сорт</t>
  </si>
  <si>
    <t>Ведро пожарное конусное пластиковое</t>
  </si>
  <si>
    <t>Подст. для двух огнет П-15-2 сборная</t>
  </si>
  <si>
    <t>Рукава пожарные напорные ГОСТ Р 51049-2008</t>
  </si>
  <si>
    <t>С внутренним гидроизоляционным и наружным защитным покрытием</t>
  </si>
  <si>
    <t>для пожарных машин износостойкий маслостойкий морозостойкий</t>
  </si>
  <si>
    <t>С внутренним гидроизоляционным покрытием из полимеров</t>
  </si>
  <si>
    <t>Устройства для внутриквартирного пожаротушения УВП</t>
  </si>
  <si>
    <t>Ранцевый лесной огнетушитель "РП-15-Ермак+"</t>
  </si>
  <si>
    <t>УВПС (19 рукав, ПВХ, в компл. в сумке)</t>
  </si>
  <si>
    <t>Огнетушители самосрабатывающие порошковые ОСП</t>
  </si>
  <si>
    <t>Устройство сигнально-пусковое УСП 101-45</t>
  </si>
  <si>
    <t>Устройство сигнально-пусковое УСП 101-72</t>
  </si>
  <si>
    <t>Устройство сигнально-пусковое УСП 101-93</t>
  </si>
  <si>
    <t>Устройство сигнально-пусковое УСП 101-110</t>
  </si>
  <si>
    <t>Устройство сигнально-пусковое УСП 101-Р</t>
  </si>
  <si>
    <t>Генератор огнетущ. аэрозоля "Допинг-2,02т"</t>
  </si>
  <si>
    <t>Генератор огнетущ. аэрозоля "Допинг-2,160п"</t>
  </si>
  <si>
    <t>Гидранты надземной конструкции Дорошевского</t>
  </si>
  <si>
    <t>Рукав  всасывающий гофрированный  класс  "В" группа  "1"</t>
  </si>
  <si>
    <t>Рукав напорно-всасывающий гофрированный класс "В" группа "2"</t>
  </si>
  <si>
    <t>СРП-50 Р (аналог ОРТ-50)</t>
  </si>
  <si>
    <t>Ствол лафетный ЛС-П20 (15,25) У</t>
  </si>
  <si>
    <t>Ствол лафетный ЛС-П40 (20,30) У</t>
  </si>
  <si>
    <t>Ствол лафетный ЛС-С20 (15,25) У</t>
  </si>
  <si>
    <t>Ствол лафетный ЛС-С40 (20,30) У</t>
  </si>
  <si>
    <t>Ствол лафетный ЛС-С60 (40,50) У</t>
  </si>
  <si>
    <t>Головки пожарные рукавные соединительные</t>
  </si>
  <si>
    <t>Головки пожарные заглушки и переходники соединительные</t>
  </si>
  <si>
    <t>Мотопомпы пожарные высоконапорные</t>
  </si>
  <si>
    <t>БОП-1  Ткань "ТТОС", тип У, Вид Т вид А</t>
  </si>
  <si>
    <t>Разветвление РЧ-90*65</t>
  </si>
  <si>
    <t>БОП-1  Ткань "ТТОС", тип У, Вид Т вид Б</t>
  </si>
  <si>
    <t>Разветвление РЧ-150</t>
  </si>
  <si>
    <t>БОП-1  Ткань "ТТОС", тип У, Вид П вид А</t>
  </si>
  <si>
    <t>БОП-1  Ткань "ТТОС", тип У, Вид П вид Б</t>
  </si>
  <si>
    <t>БОП-1  Тип Х, "ТТОС", Вид Т, вид А</t>
  </si>
  <si>
    <t>БОП-1  Тип Х, "ТТОС", Вид Т, вид Б</t>
  </si>
  <si>
    <t>БОП-2  СЗО ТВ Тип У, вид А, брезент</t>
  </si>
  <si>
    <t>БОП-2  СЗО ТВ Тип У, вид Б, брезент</t>
  </si>
  <si>
    <t>ТК-800, ткань ТМТОС-2 Россия, размер 1</t>
  </si>
  <si>
    <t>ТК-800, ткань ТМТОС-2 Россия, размер 2</t>
  </si>
  <si>
    <t>ТК-800, ткань ТМТОС-2 Россия, размер 3</t>
  </si>
  <si>
    <t>ГПС-2000</t>
  </si>
  <si>
    <t>Перчатки с крагами  трехпалые "ТТОС"</t>
  </si>
  <si>
    <t>Перчатки пятипалые "ТТОС"</t>
  </si>
  <si>
    <t>Средства спасения и диэлектрика</t>
  </si>
  <si>
    <t>Галоши диэлектрические</t>
  </si>
  <si>
    <t>Кобура для топора пожарного брезент</t>
  </si>
  <si>
    <t>Сапоги спец ПВХ с мет. подноском и ст. стелькой</t>
  </si>
  <si>
    <t>Сапоги спец термостойкие резин. для пожарных</t>
  </si>
  <si>
    <t>Топор пожарного поясной ТПП-1</t>
  </si>
  <si>
    <t>Шлем пожарного ШПМ Красный</t>
  </si>
  <si>
    <t>Шлем пожарного ШПМ Белый</t>
  </si>
  <si>
    <t>Светоуказатель ПГ (Пожарный Гидрант)</t>
  </si>
  <si>
    <t>Ключница К-100 с окном (100 ключей)</t>
  </si>
  <si>
    <t>Щит пожарный открытый металлич. каркасный разборный (без комплекта)</t>
  </si>
  <si>
    <t>Щит пожарный закрытый металлич. с сеткой 1200*700*300 (без комплекта)</t>
  </si>
  <si>
    <t>Щит пожарный закрытый металлич. с окнами 1200*700*300 (без комплекта)</t>
  </si>
  <si>
    <t>Щит пожарный закрытый металлич. без окон 1200*700*300 (без комплекта)</t>
  </si>
  <si>
    <t>Щит пожарный закрытый металлич. с сеткой 1300*1000*300 (без комплекта)</t>
  </si>
  <si>
    <t>Щит пожарный закрытый металлич. с окнами 1300*1000*300 (без комплекта)</t>
  </si>
  <si>
    <t>Щит пожарный закрытый металлич. без окон 1300*1000*300 (без комплекта)</t>
  </si>
  <si>
    <t>Щиты и стенды поставляются без комплекта. Дополнительно для комплектации щитов применяется: лом, багор, лопата, 2 ведра, 2 огнетушителя, ящик для песка, противопожарное полотно, топор. Возможна любая дополнительная комплектация.</t>
  </si>
  <si>
    <t>ШП-01</t>
  </si>
  <si>
    <t>Для комплектации шкафа под рукав диаметром Ду-65мм применять только угловой вентиль Ду-65</t>
  </si>
  <si>
    <t xml:space="preserve">(ШПК-310)   </t>
  </si>
  <si>
    <t xml:space="preserve">(ШПК-310) </t>
  </si>
  <si>
    <t>ШП-02</t>
  </si>
  <si>
    <t>Место для 1 пожарного рукава и 1 огнетушителя до ОП-8 или до ОУ-4.</t>
  </si>
  <si>
    <t xml:space="preserve">(ШПК-315) </t>
  </si>
  <si>
    <t>ШП-03</t>
  </si>
  <si>
    <t>540-1300-230</t>
  </si>
  <si>
    <t>Место для 1 пожарного рукава и 2-х огнетушителей до ОП-8 или до ОУ-4.</t>
  </si>
  <si>
    <t>(ШПК-320)</t>
  </si>
  <si>
    <t>ШП-03-21</t>
  </si>
  <si>
    <t>Место только для размещения 2-х пожарных рукавов Ду-50 или 65мм</t>
  </si>
  <si>
    <t>(ШПК-320-21)</t>
  </si>
  <si>
    <t>700-1300-230</t>
  </si>
  <si>
    <t>ШП-03-12</t>
  </si>
  <si>
    <t>700-1300-300</t>
  </si>
  <si>
    <t>Для 2-х пожарных рукавовов и 2-х огнетушителей  до ОП-8 или до ОУ-4.</t>
  </si>
  <si>
    <t>(ШПК-320-12)</t>
  </si>
  <si>
    <t>Футляр-контейнер Шанс</t>
  </si>
  <si>
    <t xml:space="preserve">Средства защиты , спасение и пожаротушения торговой марки "Шанс"                                    </t>
  </si>
  <si>
    <t>ОУ-3 ВСЕ</t>
  </si>
  <si>
    <t>ОУ-2 ВСЕ</t>
  </si>
  <si>
    <t xml:space="preserve">Подставка  настенная универсальная </t>
  </si>
  <si>
    <t xml:space="preserve">Подставка  настенная декоративная </t>
  </si>
  <si>
    <t>Ящик для песка 0,25 м³ усиленный(разборный)</t>
  </si>
  <si>
    <t>Ящик для песка 0,30 м³ усиленный(разборный)</t>
  </si>
  <si>
    <t>Ящик для песка 1,00 м³ усиленный(разборный)</t>
  </si>
  <si>
    <t>Асбестовое полотно (1,5*2,0)</t>
  </si>
  <si>
    <t>Универсальный фильтрующий малогабаритный самоспасатель "Шанс"-Е  (с полумаской или четвертьмаской)</t>
  </si>
  <si>
    <t>Универсальный фильтрующий малогабаритный самоспасатель "Шанс"-Е  (с полумаской или четвертьмаской) с салфеткой противоожоговой</t>
  </si>
  <si>
    <t>Универсальный фильтрующий малогабаритный самоспасатель "Шанс"-Е  (с полумаской или четвертьмаской) в футляр-контейнере</t>
  </si>
  <si>
    <t>Универсальный фильтрующий малогабаритный самоспасатель "Шанс"-Е (усиленный с фильтрами ФСЭ-С )</t>
  </si>
  <si>
    <t>Универсальный фильтрующий малогабаритный самоспасатель "Шанс"-Е (усиленный с фильтрами ФСЭ-С ) салфеткой противоожоговой</t>
  </si>
  <si>
    <t>Универсальный фильтрующий малогабаритный самоспасатель "Шанс"-Е (усиленный с фильтрами ФСЭ-С ) в футляр-контейнере</t>
  </si>
  <si>
    <t xml:space="preserve">Универсальный фильтрующий малогабаритный самоспасатель "Шанс"-Е (учебный) </t>
  </si>
  <si>
    <t>Газодымозащитный противогаз "Шанс"</t>
  </si>
  <si>
    <t>Фильтр комбинированный "Шанс"</t>
  </si>
  <si>
    <t>Специальная огнестойкая накидка «Шанс»</t>
  </si>
  <si>
    <t>Носилки медицинские мягкие бескаркасные огнестойкие (огнезащитные) "Шанс"</t>
  </si>
  <si>
    <t>Пожарно-спасательный комплект «Шанс-2»-Ф</t>
  </si>
  <si>
    <t>Пожарно-спасательный комплект «Шанс-2»-Н</t>
  </si>
  <si>
    <t>Пожарно-спасательный комплект «Шанс-2»-НН</t>
  </si>
  <si>
    <t>Пожарно-спасательный комплект «Шанс-3»-ФН</t>
  </si>
  <si>
    <t>Пожарно-спасательный комплект «Шанс-3»-ФНН</t>
  </si>
  <si>
    <t>Газодымозащитный респиратор (ГДЗР) "Шанс"</t>
  </si>
  <si>
    <t>Газодымозащитный респиратор «Шанс» (учебный)</t>
  </si>
  <si>
    <t>Дымозащитный набор «Шанс»</t>
  </si>
  <si>
    <t>Комплект фильтрующе-сорбирующих элементов «Шанс»</t>
  </si>
  <si>
    <t>Пожарный костюм добровольца (ПКД) "Шанс" (камуфл./оранж.)</t>
  </si>
  <si>
    <t>Плащ теплоотражающий комплекта защитной экпировки пожарного-добровольца "Шанс"-Д</t>
  </si>
  <si>
    <t>Костюм  термостойкий комплекта защитной экипировки пожарного-добровольца  "Шанс"-Д</t>
  </si>
  <si>
    <t>Рюкзак-укладка</t>
  </si>
  <si>
    <t>Лопата разборная</t>
  </si>
  <si>
    <t>Хлопушка пожарная разборная "Шанс"</t>
  </si>
  <si>
    <t xml:space="preserve">Стенд "Действия персонала в случае пожара"  </t>
  </si>
  <si>
    <t>Съемная цистерна "Шанс"-1000</t>
  </si>
  <si>
    <t>Съемная цистерна "Шанс"-1500</t>
  </si>
  <si>
    <t>Цена с НДС</t>
  </si>
  <si>
    <t>ОП-2 (з) АВСЕ</t>
  </si>
  <si>
    <t>ОП-3 (з) АВСЕ</t>
  </si>
  <si>
    <t>ОП-4 (з) АВСЕ</t>
  </si>
  <si>
    <t>ОП-5 (з) АВСЕ</t>
  </si>
  <si>
    <t>ОП-6 (з) АВСЕ</t>
  </si>
  <si>
    <t>ОП-7 (з) АВСЕ</t>
  </si>
  <si>
    <t>ОП-8 (з) АВСЕ</t>
  </si>
  <si>
    <t>ОП-9 (з) АВСЕ</t>
  </si>
  <si>
    <t>ОП-10 (з) АВСЕ</t>
  </si>
  <si>
    <t>ОП-25 (з) АВСЕ</t>
  </si>
  <si>
    <t xml:space="preserve">ОП-35 (з) АВСЕ </t>
  </si>
  <si>
    <t>ОП-40 (з) АВСЕ</t>
  </si>
  <si>
    <t>ОП-50 (з) АВСЕ</t>
  </si>
  <si>
    <t>ОП-70 (з) АВСЕ (ОП-100)</t>
  </si>
  <si>
    <t>ОП-100 (з) АВСЕ</t>
  </si>
  <si>
    <t>Огнетушители углекислотные  ОУ для работы во врывоопасных средах  (ТРТС 012)</t>
  </si>
  <si>
    <t>ОУ-5 ВСЕ</t>
  </si>
  <si>
    <t>ОУ-6 ВСЕ</t>
  </si>
  <si>
    <t>ОУ-7 ВСЕ (ОУ-10)</t>
  </si>
  <si>
    <t>Огнетушители порошковые  ОП,  для работы во врывоопасных средах (ТРТС 012)</t>
  </si>
  <si>
    <t>Противопож полотно ПП-600 (1,0*1,5)</t>
  </si>
  <si>
    <t>Ключница К-10 (10 ключей)</t>
  </si>
  <si>
    <t>Ключница К-20 (20 ключей)</t>
  </si>
  <si>
    <t>Диафрагма Пожарного Крана Ду-50</t>
  </si>
  <si>
    <t>Диафрагма Пожарного Крана Ду-65</t>
  </si>
  <si>
    <t>Крюк пожарный с деревянной ручкой</t>
  </si>
  <si>
    <t>Лом с шаровой головкой ЛПШ</t>
  </si>
  <si>
    <t>Обслуживание порошковых огнетушителей</t>
  </si>
  <si>
    <r>
      <t>СЗП-02ГУ М</t>
    </r>
    <r>
      <rPr>
        <sz val="10"/>
        <rFont val="Times New Roman CYR"/>
        <charset val="204"/>
      </rPr>
      <t xml:space="preserve"> станция зарядная порошковая (1-100 кг), 380В, производительность 500 кг/час</t>
    </r>
  </si>
  <si>
    <r>
      <t>СЗП-04</t>
    </r>
    <r>
      <rPr>
        <sz val="10"/>
        <rFont val="Times New Roman CYR"/>
        <charset val="204"/>
      </rPr>
      <t xml:space="preserve"> станция зарядная порошковая (1-100 кг) на два рабочих места, 380 В, производительность 1400 кг/час</t>
    </r>
  </si>
  <si>
    <r>
      <t>СЗП-03</t>
    </r>
    <r>
      <rPr>
        <sz val="10"/>
        <rFont val="Times New Roman CYR"/>
        <charset val="204"/>
      </rPr>
      <t xml:space="preserve"> мини станция зарядная порошковая (1-50 кг), 220 В, производительность 120 кг/час</t>
    </r>
  </si>
  <si>
    <r>
      <t>УГИ-1н</t>
    </r>
    <r>
      <rPr>
        <sz val="10"/>
        <rFont val="Times New Roman CYR"/>
        <charset val="204"/>
      </rPr>
      <t xml:space="preserve"> установка ручная для гидроиспытаний баллонов, давление 30 МПа, подача насоса 40 л/мин</t>
    </r>
  </si>
  <si>
    <r>
      <t>УГИ-1Э</t>
    </r>
    <r>
      <rPr>
        <sz val="10"/>
        <rFont val="Times New Roman CYR"/>
        <charset val="204"/>
      </rPr>
      <t xml:space="preserve"> установка для гидроиспытаний баллонов с электроприводом, 380 В, давление до 45 Мпа</t>
    </r>
  </si>
  <si>
    <r>
      <t>ТЦ-20</t>
    </r>
    <r>
      <rPr>
        <sz val="10"/>
        <rFont val="Times New Roman CYR"/>
        <charset val="204"/>
      </rPr>
      <t xml:space="preserve"> установка для гидроиспытаний корпусов порошковых огнетушителей, 380 В, давление до 2,4 МПа, до 10 корпусов</t>
    </r>
  </si>
  <si>
    <r>
      <t>ТЦ-45</t>
    </r>
    <r>
      <rPr>
        <sz val="10"/>
        <rFont val="Times New Roman CYR"/>
        <charset val="204"/>
      </rPr>
      <t xml:space="preserve"> стенд для осушки баллонов после гидроиспытаний, 220 В, температура 70°С</t>
    </r>
  </si>
  <si>
    <r>
      <t>СЗП-20</t>
    </r>
    <r>
      <rPr>
        <sz val="10"/>
        <rFont val="Times New Roman CYR"/>
        <charset val="204"/>
      </rPr>
      <t xml:space="preserve"> стенд для осушки воздуха и зарядки порошковых огнетушителей (без компрессора), 380 В, давление 1,8 Мпа</t>
    </r>
  </si>
  <si>
    <t>Обслуживание углекислотных огнетушителей</t>
  </si>
  <si>
    <r>
      <t>СЗУ-04</t>
    </r>
    <r>
      <rPr>
        <sz val="10"/>
        <rFont val="Times New Roman CYR"/>
        <charset val="204"/>
      </rPr>
      <t xml:space="preserve"> станция зарядная углекислотная, 220/380 В, производительность 5,4 кг/мин, макс. давление 10 Мпа</t>
    </r>
  </si>
  <si>
    <r>
      <t xml:space="preserve">СЗУ-03НД </t>
    </r>
    <r>
      <rPr>
        <sz val="10"/>
        <rFont val="Times New Roman CYR"/>
        <charset val="204"/>
      </rPr>
      <t>станция зарядная углекислотная с весами и опрокидывателем, 380 В, производительность 2,1 кг/мин, 15 Мпа</t>
    </r>
  </si>
  <si>
    <r>
      <t xml:space="preserve">ТЦ-22 </t>
    </r>
    <r>
      <rPr>
        <sz val="10"/>
        <rFont val="Times New Roman CYR"/>
        <charset val="204"/>
      </rPr>
      <t>стенд для вывинчивания и завинчивания ЗПУ баллонов высокого давления, 380 В, давление воздуха 0,6-1,0 МПА</t>
    </r>
  </si>
  <si>
    <r>
      <t>УОВПБ-2</t>
    </r>
    <r>
      <rPr>
        <sz val="10"/>
        <rFont val="Times New Roman CYR"/>
        <charset val="204"/>
      </rPr>
      <t xml:space="preserve"> установка для очистки внутренней поверхности баллонов (цепями), 380 В, баллон 1750х220 мм</t>
    </r>
  </si>
  <si>
    <r>
      <t>ТЦ-42</t>
    </r>
    <r>
      <rPr>
        <sz val="10"/>
        <rFont val="Times New Roman CYR"/>
        <charset val="204"/>
      </rPr>
      <t xml:space="preserve"> опрокидыватель для транспортных баллонов, грузоподъемность 300 кг</t>
    </r>
  </si>
  <si>
    <t>Обслуживание пожарных рукавов</t>
  </si>
  <si>
    <r>
      <t xml:space="preserve">ТЦ-15 </t>
    </r>
    <r>
      <rPr>
        <sz val="10"/>
        <rFont val="Times New Roman CYR"/>
        <charset val="204"/>
      </rPr>
      <t>станок для навязки пожарных рукавов, 380 В, 10 рукавов/час</t>
    </r>
  </si>
  <si>
    <r>
      <t>ТЦ-15Р</t>
    </r>
    <r>
      <rPr>
        <sz val="10"/>
        <rFont val="Times New Roman CYR"/>
        <charset val="204"/>
      </rPr>
      <t xml:space="preserve"> установка для навязки пожарных рукавов (ручная), 5 рукавов/час</t>
    </r>
  </si>
  <si>
    <r>
      <t xml:space="preserve">ТЦ-15ПБ </t>
    </r>
    <r>
      <rPr>
        <sz val="10"/>
        <rFont val="Times New Roman CYR"/>
        <charset val="204"/>
      </rPr>
      <t>станок для навязки пожарных рукавов с барабаном, 380 В, 10 рукавов/час, перекатка, без скручивания</t>
    </r>
  </si>
  <si>
    <r>
      <t>ЕЗРП</t>
    </r>
    <r>
      <rPr>
        <sz val="10"/>
        <rFont val="Times New Roman CYR"/>
        <charset val="204"/>
      </rPr>
      <t xml:space="preserve"> ёмкость для замачивания пожарных рукавов, 0,9 куб. м</t>
    </r>
  </si>
  <si>
    <r>
      <t>ТЦ-14</t>
    </r>
    <r>
      <rPr>
        <sz val="10"/>
        <rFont val="Times New Roman CYR"/>
        <charset val="204"/>
      </rPr>
      <t xml:space="preserve"> рукавомоечная машина, 380 В, 10 рукавов/час</t>
    </r>
  </si>
  <si>
    <r>
      <t>КПУ</t>
    </r>
    <r>
      <rPr>
        <sz val="10"/>
        <rFont val="Times New Roman CYR"/>
        <charset val="204"/>
      </rPr>
      <t xml:space="preserve"> каретка подвижная укладочная. 380 В, время смотки/намотки рукава 3 мин</t>
    </r>
  </si>
  <si>
    <r>
      <t>УГИР</t>
    </r>
    <r>
      <rPr>
        <sz val="10"/>
        <rFont val="Times New Roman CYR"/>
        <charset val="204"/>
      </rPr>
      <t xml:space="preserve"> установка для гидроиспытаний пожарных рукавов, 380 В, давление до 2,4 Мпа, 2 рукава/цикл</t>
    </r>
  </si>
  <si>
    <r>
      <t>АИСТ-2</t>
    </r>
    <r>
      <rPr>
        <sz val="10"/>
        <rFont val="Times New Roman CYR"/>
        <charset val="204"/>
      </rPr>
      <t xml:space="preserve"> установка для сушки и талькирования пожарных рукавов, 220 В, 50°С, 2 рукава/цикл</t>
    </r>
  </si>
  <si>
    <r>
      <t>ТЦ-13У</t>
    </r>
    <r>
      <rPr>
        <sz val="10"/>
        <rFont val="Times New Roman CYR"/>
        <charset val="204"/>
      </rPr>
      <t xml:space="preserve"> установка для испытания, сушки и талькирования пожарных рукавов, 380 В, давление 2,4 Мпа, до 7 рук/цикл</t>
    </r>
  </si>
  <si>
    <r>
      <t xml:space="preserve">ТЦ-52 </t>
    </r>
    <r>
      <rPr>
        <sz val="10"/>
        <rFont val="Times New Roman CYR"/>
        <charset val="204"/>
      </rPr>
      <t>станок для намотки пожарных рукавов в скатку , 220 В, рукава 50-80 мм</t>
    </r>
  </si>
  <si>
    <r>
      <t xml:space="preserve">ТЦ-14У </t>
    </r>
    <r>
      <rPr>
        <sz val="10"/>
        <rFont val="Times New Roman CYR"/>
        <charset val="204"/>
      </rPr>
      <t>малогабаритный передвижной центр комплексного ТО пожарных рукавов, полный цикл обслуживания</t>
    </r>
  </si>
  <si>
    <t>Лом пожарный тяжёлый ЛПТ</t>
  </si>
  <si>
    <t>СРП-50 Р с пенной насадкой  (аналог ОРТ-50)</t>
  </si>
  <si>
    <t>Ствол СВПЭ-8</t>
  </si>
  <si>
    <t>Ствол лафетный ЛС-П60 (40,50) У</t>
  </si>
  <si>
    <t>Тележка к ОУ-40</t>
  </si>
  <si>
    <t>Лестницы навесные спасательные с упором</t>
  </si>
  <si>
    <t>ГР-50 3,0Мпа Латунь</t>
  </si>
  <si>
    <t>ГР-65 3,0Мпа Латунь</t>
  </si>
  <si>
    <t>ГР-80 3,0Мпа Латунь</t>
  </si>
  <si>
    <t>ГРВ-100 3,0Мпа Латунь</t>
  </si>
  <si>
    <t>ГР-150 3,0Мпа Латунь</t>
  </si>
  <si>
    <t>ГМ-50 3,0МПа Латунь</t>
  </si>
  <si>
    <t>ГМ-65 3,0МПа Латунь</t>
  </si>
  <si>
    <t>ГМ-80 3,0МПа Латунь</t>
  </si>
  <si>
    <t>Барашек к вентилю 11*11</t>
  </si>
  <si>
    <t>ГРВ-125 3,0Мпа Латунь</t>
  </si>
  <si>
    <t>ГМВ-100 3,0МПа Латунь</t>
  </si>
  <si>
    <t>ГМВ-125 3,0МПа Латунь</t>
  </si>
  <si>
    <t>ГМ-150 3,0МПа Латунь</t>
  </si>
  <si>
    <t>ГЦ-50 Алюм.</t>
  </si>
  <si>
    <t>ГЦ-50 3,0МПа Латунь</t>
  </si>
  <si>
    <t>ГЗ-50 3,0МПа Латунь</t>
  </si>
  <si>
    <t>ГЗ-65 3,0МПа Латунь</t>
  </si>
  <si>
    <t>ГЗ-80 3,0МПа Латунь</t>
  </si>
  <si>
    <t>ГЗВ-100 3,0МПа Латунь</t>
  </si>
  <si>
    <t>ГЗВ-125 3,0МПа Латунь</t>
  </si>
  <si>
    <t>ГЗ-150 1,6МПа Латунь-Алюм.  (Комбинир)</t>
  </si>
  <si>
    <t>ГЗ-150 3,0МПа Латунь</t>
  </si>
  <si>
    <t>ГП-80*125 Алюм.</t>
  </si>
  <si>
    <t>ОВП-10 (з)</t>
  </si>
  <si>
    <t>ОВП-10 (з) морозостойкий</t>
  </si>
  <si>
    <t>ОВП-40 (з)</t>
  </si>
  <si>
    <t>ОВП-40 (з) морозостойкий</t>
  </si>
  <si>
    <t>Заряд к ОВП-8(0,5л) ЛЕТО</t>
  </si>
  <si>
    <t>ОП-2 (з) АВСЕ,  АВТОНОМ</t>
  </si>
  <si>
    <t>ОП-4 (з) АВСЕ,  АВТОНОМ</t>
  </si>
  <si>
    <t>ОП-8 (з) АВСЕ,  АВТОНОМ</t>
  </si>
  <si>
    <t>Огнетушители порошковые  комбинированные АВТОНОМ класса АВСЕ</t>
  </si>
  <si>
    <t>ГМ-50 Пластик</t>
  </si>
  <si>
    <t>ГМ-50 Алюм.</t>
  </si>
  <si>
    <t>ГМ-65 Алюм.</t>
  </si>
  <si>
    <t>ГМ-80 Алюм.</t>
  </si>
  <si>
    <t>ГМВ-100 Алюм.</t>
  </si>
  <si>
    <t>ГМВ-125 Алюм.</t>
  </si>
  <si>
    <t>Головки пожарные цапковые соединительные</t>
  </si>
  <si>
    <t>ГЦ-50 Пластик</t>
  </si>
  <si>
    <t>ГЦ-65 Алюм.</t>
  </si>
  <si>
    <t>ГЦ-65 3,0МПа Латунь</t>
  </si>
  <si>
    <t>ГЦ-80 Алюм.</t>
  </si>
  <si>
    <t>ГЦ-80 3,0МПа Латунь</t>
  </si>
  <si>
    <t>ГЦ-150 Алюм.</t>
  </si>
  <si>
    <t>Гидротестер для определения расхода воды в кранах пожарного водопровода ПК</t>
  </si>
  <si>
    <t>Мостик рукавный МПР-80 (компл. 2шт.)</t>
  </si>
  <si>
    <t>Мостик рукавный МПР-150 (компл. 2шт.)</t>
  </si>
  <si>
    <t>Торфяной ствол ТС-1 (L=1,25)</t>
  </si>
  <si>
    <t>ОВП-50 (з) (Заряж, морозост, одобр.МРС)</t>
  </si>
  <si>
    <t>ОВП-80 (з) (Заряж, морозост, одобр.МРС)</t>
  </si>
  <si>
    <t>ОВП-100 (з) (Заряж, морозост, одобр.МРС)</t>
  </si>
  <si>
    <t>ТОК-300, ткань Alpha Maritex, размер 1</t>
  </si>
  <si>
    <t>ТОК-300, ткань Alpha Maritex, размер 2</t>
  </si>
  <si>
    <t>ТОК-300, ткань Alpha Maritex, размер 3</t>
  </si>
  <si>
    <t>Фонарь ФПС  4/6 ПМ</t>
  </si>
  <si>
    <t>Зарядный адаптер к фонарям</t>
  </si>
  <si>
    <t>Шкаф металлич для 19мм рукава  300*300</t>
  </si>
  <si>
    <t>ОВП-50 (з)</t>
  </si>
  <si>
    <t>ОВП-80 (з)</t>
  </si>
  <si>
    <t>ОВП-100 (з)</t>
  </si>
  <si>
    <t>Камера защитная детская (КЗД) "Шанс"</t>
  </si>
  <si>
    <t>Заряд ПНТ-01 от 0°C до +50°C,  за 1 кг</t>
  </si>
  <si>
    <t>Багор пожарный БПЩ</t>
  </si>
  <si>
    <t>Багор пожарный насадной БПН</t>
  </si>
  <si>
    <t>Багор пожарный насадной БПН (дл.1,5 м)</t>
  </si>
  <si>
    <t>Багор пожарный цельнометаллический БПЦ</t>
  </si>
  <si>
    <t>Багор пожарный разборный (2 части) БПЩР</t>
  </si>
  <si>
    <t xml:space="preserve">Багор пожарный разборный (3 части) БПЩР </t>
  </si>
  <si>
    <t>Противопожарное  полотно ПП-300 (1,5*2,0)</t>
  </si>
  <si>
    <t>Противопожарное  полотно ПП-600 (1,5*2,0)</t>
  </si>
  <si>
    <t>Противопожарное  полотно ПП-750 (1,5*2,0)</t>
  </si>
  <si>
    <t>Противопожарное  полотно ПП-1000 (1,5*2,0)</t>
  </si>
  <si>
    <t>ГР-80 Алюм.</t>
  </si>
  <si>
    <t>ГП-80*100 Алюм.</t>
  </si>
  <si>
    <t>Щит пожарный открытый металлический (без комплекта) Ярпожинвест</t>
  </si>
  <si>
    <t xml:space="preserve">Подставка универсальная Каркасная Ярпожинвест </t>
  </si>
  <si>
    <t>МПП  "Буран-2,5 В"  взрывозащищенный</t>
  </si>
  <si>
    <t>МПП  "Буран-8 У"  универсальный</t>
  </si>
  <si>
    <t>МПП  "Буран-8 У"  взрывозащищенный</t>
  </si>
  <si>
    <t>МПП  "Буран-8 Н"  настенный</t>
  </si>
  <si>
    <t>МПП  "Буран-8 Н"  настенный  взрывозащищенный</t>
  </si>
  <si>
    <t>ОПС-25(з)-Д</t>
  </si>
  <si>
    <t>ОПС-40(з)-Д</t>
  </si>
  <si>
    <t>ОПС-35(з)-Д</t>
  </si>
  <si>
    <t>ОПС-70(з)-Д</t>
  </si>
  <si>
    <t>ОПС-75(з)-Д</t>
  </si>
  <si>
    <t>ОПС-5(з)-Д</t>
  </si>
  <si>
    <t>ОПС-10(з)-Д</t>
  </si>
  <si>
    <t>ОПС-50(з)-Д</t>
  </si>
  <si>
    <t>ОПС-100(з)-Д</t>
  </si>
  <si>
    <t>Учебные пособия огнетушителей</t>
  </si>
  <si>
    <t>СИРЕНА С-40 (С-40С)</t>
  </si>
  <si>
    <t>СИРЕНА С-28 и СИРЕНА С-28Н</t>
  </si>
  <si>
    <t>Пусковое (оконченное) устройство "Ответ-М)</t>
  </si>
  <si>
    <t>Пирамида ПГ-1 (750*750*900)</t>
  </si>
  <si>
    <t>Ящик для ветоши 0,12 м³ разборный</t>
  </si>
  <si>
    <t>Ящик для ветоши 0,3 м³ разборный</t>
  </si>
  <si>
    <t>Ящик для ветоши 0,5 м³ разборный</t>
  </si>
  <si>
    <t>Ящик для ветоши 0,12 м³ сборный</t>
  </si>
  <si>
    <t>Ящик для ветоши 0,3 м³ сборный</t>
  </si>
  <si>
    <t>Ящик для ветоши 0,5 м³сборный</t>
  </si>
  <si>
    <t>БОП-2  СЗО ТВ Тип У, вид Б, брезент "Премьер"</t>
  </si>
  <si>
    <t>Перчатки трехпалые цвет темно-синий</t>
  </si>
  <si>
    <t>Перчатки трехпалые с крагами цвет темно-синий</t>
  </si>
  <si>
    <t>Кобура кожа ШС</t>
  </si>
  <si>
    <t>Топор для пожарного щита Россия</t>
  </si>
  <si>
    <t>50-1,6-ИМ-УХЛ1 без головок</t>
  </si>
  <si>
    <t>50-1,6-ИМ-УХЛ1 с головками ГР-50ал</t>
  </si>
  <si>
    <t>50-1,6-ИМ-УХЛ1 с ГР-50ал и стволом РС-50,01ал</t>
  </si>
  <si>
    <t>65-1,6-ИМ-УХЛ1 без головок</t>
  </si>
  <si>
    <t>65-1,6-ИМ-УХЛ1 с головками ГР-65ал</t>
  </si>
  <si>
    <t>65-1,6-ИМ-УХЛ1 с ГР-65ал и стволом РС-70,01ал</t>
  </si>
  <si>
    <t>80-1,6-М-УХЛ1 без головок</t>
  </si>
  <si>
    <t>80-1,6-М-УХЛ1 с головками ГР-80ал</t>
  </si>
  <si>
    <t>100-1,2-М-УХЛ1 без головок</t>
  </si>
  <si>
    <t>100-1,2-М-УХЛ1 с головками ГРВ-100ал</t>
  </si>
  <si>
    <t>150-1,2-М-УХЛ1 без головок</t>
  </si>
  <si>
    <t>150-1,2-М-УХЛ1 с головками ГР-150ал</t>
  </si>
  <si>
    <t>50-1,6-М-УХЛ1 без головок</t>
  </si>
  <si>
    <t>50-1,6-М-УХЛ1 с головками ГР-50ал</t>
  </si>
  <si>
    <t>50-1,6-М-УХЛ1 с ГР-50ал и стволом РС-50,01ал</t>
  </si>
  <si>
    <t>65-1,6-М-УХЛ1 без головок</t>
  </si>
  <si>
    <t>65-1,6-М-УХЛ1 с головками ГР-65ал</t>
  </si>
  <si>
    <t>65-1,6-М-УХЛ1 с ГР-65ал и стволом РС-70,01ал</t>
  </si>
  <si>
    <t>80-1,6-М-УХЛ1 с головками ГР-80ал  (4м)</t>
  </si>
  <si>
    <t>Пирамида ПГ-1 (500*500*550)</t>
  </si>
  <si>
    <t xml:space="preserve">Рукав 19мм-белый тканый, без комплекта </t>
  </si>
  <si>
    <t>СПК-С20 (комб.Фл.закр.)</t>
  </si>
  <si>
    <t>Фонарь ФПС  4/6 ПМС</t>
  </si>
  <si>
    <t>Фонарь ФПС  4/6</t>
  </si>
  <si>
    <t>Фонарь ФОС3-5/6</t>
  </si>
  <si>
    <t>Фонарь ФОС3-861</t>
  </si>
  <si>
    <t>Фонарь-фара ФР-6</t>
  </si>
  <si>
    <t>Прожектор ПР-12 с зарядным устройством</t>
  </si>
  <si>
    <t>Фонарь "Экотон-1"</t>
  </si>
  <si>
    <t>Фонарь-фара "Экотон-2"</t>
  </si>
  <si>
    <t>Фара ФР-ВС "Экотон-3" взрыво-защишен.</t>
  </si>
  <si>
    <t>ОСП-1 (100*) / ОСП-2 (200*) с держателем "защелка"</t>
  </si>
  <si>
    <t>ОСП-1 (100*) / ОСП-2 (200*) с держателем для Ж/Д</t>
  </si>
  <si>
    <t>ГМВ-100 Алюм. резьба G4</t>
  </si>
  <si>
    <t>ГМ-150 Алюм.</t>
  </si>
  <si>
    <t>ГЗ-50 Алюм.-Пластик  (Комбинир)</t>
  </si>
  <si>
    <t>Топор для пожарного щита Китай</t>
  </si>
  <si>
    <t>Пожарный костюм добровольца (ПКД) "Шанс" (Премиум)</t>
  </si>
  <si>
    <t>ОСП-1 мини / ОСП-2 мини с держателем "защелка"</t>
  </si>
  <si>
    <t>ОСП-1 мини / ОСП-2 мини  с держателем для Ж/Д</t>
  </si>
  <si>
    <t>50мм с головками ГР-50  (4 хомута винтовых)</t>
  </si>
  <si>
    <t>75мм с головками ГР-80  (4 хомута винтовых)</t>
  </si>
  <si>
    <t>100мм с головками ГРВ-100  (4 хомута винтовых)</t>
  </si>
  <si>
    <t>125мм с головками ГРВ-125  (4 хомута винтовых)</t>
  </si>
  <si>
    <t>150мм с головками ГР-150  (4 хомута винтовых)</t>
  </si>
  <si>
    <t>ГОСТ-5398-76 на напор и на всасывание по 4м</t>
  </si>
  <si>
    <t>75мм с головками ГР-80  (2 усиленых хомута)</t>
  </si>
  <si>
    <t>125мм с головками ГРВ-125  (2 усиленых хомута)</t>
  </si>
  <si>
    <t>ГР-50 Алюм.-Алюм.</t>
  </si>
  <si>
    <t>ГР-65 Пластик-Пластик</t>
  </si>
  <si>
    <t>ГР-65 Алюм.-Пластик  (Комбинир)</t>
  </si>
  <si>
    <t>ГР-65 Алюм.</t>
  </si>
  <si>
    <t>ГР-80 Алюм.-Пластик  (Комбинир)</t>
  </si>
  <si>
    <t>ГРВ-100 Алюм.</t>
  </si>
  <si>
    <t>ГРВ-100 1,6Мпа Латунь-Алюм.  (Комбинир)</t>
  </si>
  <si>
    <t>ГРВ-125 Алюм.</t>
  </si>
  <si>
    <t>ГРВ-125 1,6Мпа Латунь-Алюм.  (Комбинир)</t>
  </si>
  <si>
    <t>ГР-150 Алюм.</t>
  </si>
  <si>
    <t>ГР-150 1,6Мпа Латунь-Алюм.  (Комбинир)</t>
  </si>
  <si>
    <t>РСП-50 Алюм.</t>
  </si>
  <si>
    <t>РСП-70 Алюм.</t>
  </si>
  <si>
    <t>РСК-50 Алюм.</t>
  </si>
  <si>
    <t>РСКЗ-70 Алюм.</t>
  </si>
  <si>
    <t xml:space="preserve">Ведро  конусное оцинкованное </t>
  </si>
  <si>
    <t>Рукавицы с крагами брезент утепленные трехпалые</t>
  </si>
  <si>
    <t>Рукавицы с крагами брезент без утепл. Трехпалые</t>
  </si>
  <si>
    <t>Пояс пожарного ППС тип В вид 2 (с люверсами)</t>
  </si>
  <si>
    <t>Карабин  пожарный</t>
  </si>
  <si>
    <t>Шлем каска ШКПС Серебро/Золото</t>
  </si>
  <si>
    <t>Порошок Полигон АВСЕ 25 (фасовка по 30 кг)</t>
  </si>
  <si>
    <t>Порошок Полигон АВСЕ 25 (фасовка по 800 кг)</t>
  </si>
  <si>
    <t>Порошок Полигон АВСЕ 50 (фасовка по 30 кг)</t>
  </si>
  <si>
    <t>Порошок Полигон АВСЕ 50 (фасовка по 800 кг)</t>
  </si>
  <si>
    <t>Порошок Полигон ВСЕ (фасовка по 30 кг)</t>
  </si>
  <si>
    <t>Порошок Полигон ВСЕ(фасовка по 800 кг)</t>
  </si>
  <si>
    <t>Подставка огнетушит. П-10 без стенок</t>
  </si>
  <si>
    <t>Подставка огнетушит. П-15 без стенок</t>
  </si>
  <si>
    <t>Подставка огнетушит. П-20 без стенок</t>
  </si>
  <si>
    <t>Тележки к ОУ</t>
  </si>
  <si>
    <t>Запчасти к ОУ</t>
  </si>
  <si>
    <t>Запчасти к ОВП</t>
  </si>
  <si>
    <t>Запчасти к ОП</t>
  </si>
  <si>
    <t>Тележка к ОУ-8,10</t>
  </si>
  <si>
    <t>по запросу</t>
  </si>
  <si>
    <t>ГР-25 Алюм.</t>
  </si>
  <si>
    <t>ГР-25 3,0Мпа Латунь</t>
  </si>
  <si>
    <t>ГР-50 Пластик-Пластик</t>
  </si>
  <si>
    <t>ГР-50 Алюм.-Пластик  (Комбинир)</t>
  </si>
  <si>
    <t>Переход фланцевый ХФ</t>
  </si>
  <si>
    <t>Изм</t>
  </si>
  <si>
    <t>Цена ОПТ</t>
  </si>
  <si>
    <t>Модули порошкового пожаротушения МПП "Ярпожинвест"</t>
  </si>
  <si>
    <t>Модули порошкового пожаротушения МПП "Буран"</t>
  </si>
  <si>
    <t>Генераторы огнетушащего аэрозоля</t>
  </si>
  <si>
    <t>Устройства Сигнально-пусковые</t>
  </si>
  <si>
    <t>Огнетушители воздушно-эмульсионные ОВЭ универсальные</t>
  </si>
  <si>
    <t>Огнетушители специального назначения ОПС (класс D)</t>
  </si>
  <si>
    <r>
      <t>Мобильный пожарный пост "Добровелец"</t>
    </r>
    <r>
      <rPr>
        <sz val="10"/>
        <rFont val="Times New Roman CYR"/>
        <charset val="204"/>
      </rPr>
      <t xml:space="preserve"> (в комплекте с мотопомпой +комплекты рукавов, БОП, инструменты. )</t>
    </r>
  </si>
  <si>
    <r>
      <t>Мобильный пожарный пост "Добровелец+"</t>
    </r>
    <r>
      <rPr>
        <sz val="8"/>
        <rFont val="Times New Roman Cyr"/>
        <charset val="204"/>
      </rPr>
      <t xml:space="preserve"> (в комплекте с мотопомпой + УВД, Генератор,комплекты рукавов, БОП, инструменты. )</t>
    </r>
  </si>
  <si>
    <r>
      <t xml:space="preserve">Гейзер МП-20/100 переносная </t>
    </r>
    <r>
      <rPr>
        <sz val="9"/>
        <rFont val="Times New Roman Cyr"/>
        <charset val="204"/>
      </rPr>
      <t>дв.ВАЗ-2108 бак 20л.(вх.100, вых.2*65, Q-1500л/мин, H-до190м-напор, 8м-всас, вес205кг.)</t>
    </r>
  </si>
  <si>
    <r>
      <t>Гейзер МП-20/100П прицеп МЗСА-М</t>
    </r>
    <r>
      <rPr>
        <sz val="9"/>
        <rFont val="Times New Roman Cyr"/>
        <charset val="204"/>
      </rPr>
      <t xml:space="preserve"> Дв.ВАЗ-2108 бак 20л.(вх.100, вых.2*65, Q-1500л/мин, H-190м-напор, 8м-всас, вес430кг.)</t>
    </r>
  </si>
  <si>
    <r>
      <t>ТЦ-13</t>
    </r>
    <r>
      <rPr>
        <sz val="10"/>
        <rFont val="Times New Roman CYR"/>
        <charset val="204"/>
      </rPr>
      <t xml:space="preserve"> установка для продувки и талькирования пожарных рукавов с барабаном</t>
    </r>
  </si>
  <si>
    <t>Противопожарные Муфты</t>
  </si>
  <si>
    <r>
      <t xml:space="preserve">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rFont val="Times New Roman Cyr"/>
        <charset val="204"/>
      </rPr>
      <t xml:space="preserve"> Цены указаны с НДС 20% Товар сертифицирован </t>
    </r>
  </si>
  <si>
    <t>Муфта  ЯПМП-1-16</t>
  </si>
  <si>
    <t>Муфта  ЯПМП-1-20</t>
  </si>
  <si>
    <t>Муфта  ЯПМП-1-25</t>
  </si>
  <si>
    <t>Муфта  ЯПМП-1-32</t>
  </si>
  <si>
    <t>Муфта  ЯПМП-1-40</t>
  </si>
  <si>
    <t>Муфта  ЯПМП-1-50</t>
  </si>
  <si>
    <t>Муфта  ЯПМП-1-65</t>
  </si>
  <si>
    <t>Муфта  ЯПМП-1-75</t>
  </si>
  <si>
    <t>Муфта  ЯПМП-1-80</t>
  </si>
  <si>
    <t>Муфта  ЯПМП-1-90</t>
  </si>
  <si>
    <t>Муфта  ЯПМП-1-110</t>
  </si>
  <si>
    <t>Муфта  ЯПМП-1-125</t>
  </si>
  <si>
    <t>Муфта  ЯПМП-1-160</t>
  </si>
  <si>
    <t>Муфта  ЯПМП-1-200</t>
  </si>
  <si>
    <t>Муфта  ЯПМП-1-225</t>
  </si>
  <si>
    <t>Муфта  ЯПМП-1-250</t>
  </si>
  <si>
    <t>ЗПУ к ОП-1-3 М24х1,5 с распылителем, чекой (Китай)</t>
  </si>
  <si>
    <t>ЗПУ к ОП-25-100 М52х2 с чекой (Китай)</t>
  </si>
  <si>
    <t>ЗПУ к ОП-4-10 М30х1,5 с чекой (Китай)</t>
  </si>
  <si>
    <t>Индикатор М8х1 с сеткой (Китай)</t>
  </si>
  <si>
    <t>Колесо d-100 (ОП-25-40)</t>
  </si>
  <si>
    <t>Колесо d-125 (ОП-25-40)</t>
  </si>
  <si>
    <t>Колесо d-200 (ОП-50-100)</t>
  </si>
  <si>
    <t>Кольцо уплотнительное для ЗПУ к ОП-2 (из резины) М24 КИТАЙ</t>
  </si>
  <si>
    <t>Кольцо уплотнительное для ЗПУ к ОП-25 (из резины) М52 КИТАЙ</t>
  </si>
  <si>
    <t>Сифонная трубка к ОП-1 d-14 L-140 (с резьбой, для ЗПУ китай)</t>
  </si>
  <si>
    <t>Сифонная трубка к ОП-10 d-16 L-505 (с резьбой, для ЗПУ китай)</t>
  </si>
  <si>
    <t>Сифонная трубка к ОП-100 d-27 L-1050 (с резьбой, для ЗПУ китай)</t>
  </si>
  <si>
    <t>Сифонная трубка к ОП-2 d-14 L-230 (с резьбой, для ЗПУ китай)</t>
  </si>
  <si>
    <t>Сифонная трубка к ОП-25 d-27 L-400 (с резьбой, для ЗПУ китай)</t>
  </si>
  <si>
    <t>Сифонная трубка к ОП-3 d-14 L-340 (с резьбой, для ЗПУ китай)</t>
  </si>
  <si>
    <t>Сифонная трубка к ОП-35 d-27 L-485 (с резьбой, для ЗПУ китай)</t>
  </si>
  <si>
    <t>Сифонная трубка к ОП-4 d-16 L-315 (с резьбой, для ЗПУ китай)</t>
  </si>
  <si>
    <t>Сифонная трубка к ОП-40 d-27 L-720 (с резьбой, для ЗПУ китай)</t>
  </si>
  <si>
    <t>Сифонная трубка к ОП-5 d-16 L-400 (с резьбой, для ЗПУ китай)</t>
  </si>
  <si>
    <t>Сифонная трубка к ОП-50 d-27 L-750 (с резьбой, для ЗПУ китай)</t>
  </si>
  <si>
    <t>Сифонная трубка к ОП-6 d-16 L-340 (с резьбой, для ЗПУ китай)</t>
  </si>
  <si>
    <t>Сифонная трубка к ОП-70 d-27 L-980 (с резьбой, для ЗПУ китай)</t>
  </si>
  <si>
    <t>Сифонная трубка к ОП-75 d-27 L-1200 (с резьбой, для ЗПУ китай)</t>
  </si>
  <si>
    <t>Сифонная трубка к ОП-8 d-16 L-429 (с резьбой, для ЗПУ китай)</t>
  </si>
  <si>
    <t>Чека ЯПИ</t>
  </si>
  <si>
    <t>Шланг с распылителем к ОП 25-100 (L-3м) белый</t>
  </si>
  <si>
    <t>Шланг с распылителем к ОП-25-100 (L-3м) черный (Китай)</t>
  </si>
  <si>
    <t>Шланг с распылителем к ОП-4-10 М16х1,5 Китай (пластиковый штуцер)</t>
  </si>
  <si>
    <t>Шланг с распылителем к ОП-4-10 М14х1,5 (металлический штуцер)</t>
  </si>
  <si>
    <t>Шланг с распылителем к ОП-4-10 М14х1,5 (пластиковый штуцер)</t>
  </si>
  <si>
    <t>Шланг с распылителем к ОП-4-10 М16х1,5 (металлический штуцер)</t>
  </si>
  <si>
    <t>Кронштейн "Н1" настенный к ОУ пластиковый с креплением под ЗПУ</t>
  </si>
  <si>
    <t>Кронштейн "Н2" настенный универсальный пластиковый с креплением под ЗПУ</t>
  </si>
  <si>
    <t>Кронштейн "Н3" настенный универсальный металлический с креплением под ЗПУ Ярпожинвест</t>
  </si>
  <si>
    <t>Кронштейн ТВ1 транспортный (с металлической защелкой для ОУ-1 d-89 мм) - Ярпожинвест</t>
  </si>
  <si>
    <t>Кронштейн ТВ10 транспортный (с металлической защелкой для ОП-10 d-170 мм) - Ярпожинвест</t>
  </si>
  <si>
    <t>Кронштейн ТВ2 транспортный (с металлической защелкой для ОП-2, ОУ-2 d-110 мм) - Ярпожинвест</t>
  </si>
  <si>
    <t>Кронштейн ТВ3 транспортный (с металлической защелкой для ОП-3 d-110 мм) - Ярпожинвест</t>
  </si>
  <si>
    <t>Кронштейн ТВ3 транспортный (с металлической защелкой для ОП-3 d-145 мм) - Ярпожинвест</t>
  </si>
  <si>
    <t>Кронштейн ТВ3 транспортный (с металлической защелкой для ОУ-3, ОП-4 d-133 мм) - Ярпожинвест</t>
  </si>
  <si>
    <t>Кронштейн ТВ4 транспортный (с металлической защелкой для ОП-4 d-130 мм) - Ярпожинвест</t>
  </si>
  <si>
    <t>Кронштейн ТВ4 транспортный (с металлической защелкой для ОП-4 d-140 мм) - Ярпожинвест</t>
  </si>
  <si>
    <t>Кронштейн ТВ4 транспортный (с металлической защелкой для ОП-4 d-150 мм) - Ярпожинвест</t>
  </si>
  <si>
    <t>Кронштейн ТВ5 транспортный (с металлической защелкой для ОП-5 d-160 мм) - Ярпожинвест</t>
  </si>
  <si>
    <t>Кронштейн ТВ5 транспортный (с металлической защелкой для ОП-5 d-170 мм) - Ярпожинвест</t>
  </si>
  <si>
    <t>Кронштейн ТВ5 транспортный (с металлической защелкой для ОП-5, ОУ-5 d-133 мм) - Ярпожинвест</t>
  </si>
  <si>
    <t>Кронштейн ТВ8 транспортный (с металлической защелкой для ОП-8 d-160 мм) - Ярпожинвест</t>
  </si>
  <si>
    <t>Кронштейн ТВ8 транспортный (с металлической защелкой для ОП-8 d-170 мм) - Ярпожинвест</t>
  </si>
  <si>
    <t>Кронштейн ТГ2 транспортный с кольцом (для горизонтального крепления ОУ-2, ОП-2 d-110 мм)</t>
  </si>
  <si>
    <t>Средства оповещения</t>
  </si>
  <si>
    <t>Пеногенератор к ОВП-40-100 - Ярпожинвест</t>
  </si>
  <si>
    <t>Шланг к ОВП-40-100 (L-3м) - Ярпожинвест</t>
  </si>
  <si>
    <t>Шланг к ОВП-4-10 с распылителем Китай</t>
  </si>
  <si>
    <t>ЗПУ к ОВП-40-100 М52х2 с чекой (Китай)</t>
  </si>
  <si>
    <t>ЗПУ к ОВП-4-10 М30х1,5 с чекой (Китай)</t>
  </si>
  <si>
    <t>Шланг к ОВП-4-10 (L-0,4м) - Ярпожинвест с пеногнератором</t>
  </si>
  <si>
    <t>Шланг без раструба к ОУ-4, 5, 6, 7 (L-0,4м) Ярпожинвест</t>
  </si>
  <si>
    <t>Шланг без раструба к ОУ-10, 15, 20 (L-1м) Ярпожинвест</t>
  </si>
  <si>
    <t xml:space="preserve">Раструб к ОУ-1-10 </t>
  </si>
  <si>
    <t>Сетка под индикатор М8х1 (Китай)</t>
  </si>
  <si>
    <t>Сетка под индикатор М10х1 (Китай)</t>
  </si>
  <si>
    <t>Кольцо уплотнительное для ЗПУ к ОП-4 (из резины) М30 КИТАЙ</t>
  </si>
  <si>
    <t>Сопло М12х1,5 (распылитель)</t>
  </si>
  <si>
    <t>Сопло М14х1,5 (распылитель)</t>
  </si>
  <si>
    <t>Сопло М16х1,5 (распылитель)</t>
  </si>
  <si>
    <t>Пломба номерная</t>
  </si>
  <si>
    <t>Фитинг ( крепление шланга к корпусу огнетушителя)</t>
  </si>
  <si>
    <t>ЗПУ к ОП-1-3 М24х1,5 с индикатором, чекой и распылителем (алюминий)</t>
  </si>
  <si>
    <t>ЗПУ к ОП-4-8 с индикатором, чекой (алюминий)</t>
  </si>
  <si>
    <t>Сифонная трубка к ОП-10 d-16 L-496 (без резьбы, для ЗПУ алюминий, пластик)</t>
  </si>
  <si>
    <t>Сифонная трубка к ОП-3, 6 d-16 L-340 (без резьбы, для ЗПУ алюминий, пластик)</t>
  </si>
  <si>
    <t>Сифонная трубка к ОП-5, 8 d-16 L-400 (без резьбы, для ЗПУ алюминий, пластик)</t>
  </si>
  <si>
    <t>Сопло М10*1,5</t>
  </si>
  <si>
    <t>Шланг с распылителем к ОП-4-10 М16х1,5 Ал. (пластиковый штуцер)</t>
  </si>
  <si>
    <t>ЗПУ к ОП-8-10 М30х1,5 с индикатором, чекой и распылителем (алюминий)</t>
  </si>
  <si>
    <t xml:space="preserve">Кронштейны для огнетушителей </t>
  </si>
  <si>
    <t>Ящики</t>
  </si>
  <si>
    <t>Емкости для воды</t>
  </si>
  <si>
    <t>Чехлы для огнетушителей</t>
  </si>
  <si>
    <t>Инвентарь</t>
  </si>
  <si>
    <t>Шланг с раструбом к ОУ-50, 55 (L-3м) Ярпожинвест</t>
  </si>
  <si>
    <t>Шланг без раструба к ОУ-25-40 (L-3м) Ярпожинвест</t>
  </si>
  <si>
    <t>Боевое снаряжения пожарных</t>
  </si>
  <si>
    <t>Рукавные зажимы и задержки мостики рукавные</t>
  </si>
  <si>
    <t>Лестницы веревочные  спасательные</t>
  </si>
  <si>
    <t>Лестница ЛВС (5м)</t>
  </si>
  <si>
    <t>Лестница ЛВС (10м)</t>
  </si>
  <si>
    <t>Лестница ЛВС (15м)</t>
  </si>
  <si>
    <t>Лестница ЛВС (20м)</t>
  </si>
  <si>
    <t>Лестница ЛВС (25м)</t>
  </si>
  <si>
    <t>Лестница ЛВС (30м)</t>
  </si>
  <si>
    <t>Карабин,молоток,наклейка,паспорт для ЛВС</t>
  </si>
  <si>
    <t>ЛНСП-5 комплект с сумкой</t>
  </si>
  <si>
    <t>ЛНСП-6 комплект с сумкой</t>
  </si>
  <si>
    <t>ЛНСП-10 комплект с сумкой</t>
  </si>
  <si>
    <t>ЛНСП-15 комлект с сумкой</t>
  </si>
  <si>
    <t>ЛНСП-20 комплект с сумкой</t>
  </si>
  <si>
    <t>ЛНСП-25 комплект с сумкой</t>
  </si>
  <si>
    <t>ЛНСП-30 комплект с сумкой</t>
  </si>
  <si>
    <t>Сетка СВ-50 с клапаном</t>
  </si>
  <si>
    <t>Сетка СВ-80 с клапаном</t>
  </si>
  <si>
    <t>Сетка СВ-100 с клапаном</t>
  </si>
  <si>
    <t>Сетка СВ-125 с клапаном</t>
  </si>
  <si>
    <t>Сетка СВ-150 с клапаном</t>
  </si>
  <si>
    <t>Гидротестер для проверки пожарных гидрантов</t>
  </si>
  <si>
    <t>Генераторы пены</t>
  </si>
  <si>
    <t>ГПС-200 Перекрывной</t>
  </si>
  <si>
    <t>ГПСС-2000А</t>
  </si>
  <si>
    <t>ГПС-600 Ярпожинвест</t>
  </si>
  <si>
    <t>Оборудовние для тушения лесных пожаров</t>
  </si>
  <si>
    <t>Ключница К-03 (3 ключа)</t>
  </si>
  <si>
    <t>Головки пожарные муфтовые соединительные</t>
  </si>
  <si>
    <t>ГМ-25 Алюм.</t>
  </si>
  <si>
    <t>ГМ-80 Алюм. резьба UN (для мотопомп)</t>
  </si>
  <si>
    <t>ГЦ-25 Алюм.</t>
  </si>
  <si>
    <t>ГП-65*50 Алюм.</t>
  </si>
  <si>
    <t>ГП-65*50 3,0МПа Латунь</t>
  </si>
  <si>
    <t>ГП-80*50 Алюм.</t>
  </si>
  <si>
    <t>ГП-80*50 3,0МПа Латунь</t>
  </si>
  <si>
    <t>ГП-80*65 Алюм.</t>
  </si>
  <si>
    <t>ГП-80*65 3,0МПа Латунь</t>
  </si>
  <si>
    <t>ГП-125*100 Алюм.</t>
  </si>
  <si>
    <t>ГП-150*125 Алюм.</t>
  </si>
  <si>
    <t>ГП-150*125 3,0МПа Латунь</t>
  </si>
  <si>
    <t>Кольца уплотнительные напорные</t>
  </si>
  <si>
    <t>КН-50</t>
  </si>
  <si>
    <t>КН-65</t>
  </si>
  <si>
    <t>КН-80</t>
  </si>
  <si>
    <t>Ключ для открывания ПК</t>
  </si>
  <si>
    <t>Стопорное кольцо</t>
  </si>
  <si>
    <t>ГЗ-65 Алюм.-Пластик  (Комбинир)</t>
  </si>
  <si>
    <t>ГЗ-80 Алюм.-Пластик  (Комбинир)</t>
  </si>
  <si>
    <t>ГЗВ-100 Алюм.-Пластик  (Комбинир)</t>
  </si>
  <si>
    <t>ГЗВ-125 Алюм.-Пластик  (Комбинир)</t>
  </si>
  <si>
    <t>ГЗ-150 Алюм.-Пластик  (Комбинир)</t>
  </si>
  <si>
    <t>РС-25 Алюм.</t>
  </si>
  <si>
    <t>РС-38 Алюм.</t>
  </si>
  <si>
    <t>РС-50,01 Пластик</t>
  </si>
  <si>
    <t>РС-50,01 Алюм.</t>
  </si>
  <si>
    <t>РС-50 П  Пластик</t>
  </si>
  <si>
    <t>РС-50 Алюм.-Пластик  (Комбинир)</t>
  </si>
  <si>
    <t>РС-50 Алюм.</t>
  </si>
  <si>
    <t>РС-50 Алюм. (диам. 16мм)</t>
  </si>
  <si>
    <t>РС-70,01 Пластик</t>
  </si>
  <si>
    <t>РС-70,01 Алюм.</t>
  </si>
  <si>
    <t>РС-70  Пластик</t>
  </si>
  <si>
    <t>РС-70 Алюм.</t>
  </si>
  <si>
    <t>Стволы пожарные профессиональные</t>
  </si>
  <si>
    <t>Ствол СВПР</t>
  </si>
  <si>
    <t>СПК-С20А (комб.Фл.закр.)</t>
  </si>
  <si>
    <t>"Латексированный"   РПМ(Д)-Ду-1,6-ИМ-УХЛ1</t>
  </si>
  <si>
    <t xml:space="preserve">из натурального латекса, 1,6МПа для пожарных машин </t>
  </si>
  <si>
    <t xml:space="preserve"> износостойкий маслостойкий морозостойкий, по 20±1м.</t>
  </si>
  <si>
    <t xml:space="preserve"> "Типа Латекс"   РПМ(П)-Ду-1,6-М-УХЛ1</t>
  </si>
  <si>
    <t xml:space="preserve">и пропиткой каркаса из латекса 1,6МПа для пожарных машин </t>
  </si>
  <si>
    <t>маслостойкий морозостойкий, по 20±1м.</t>
  </si>
  <si>
    <t>"Селект"   РПМ(В)-Ду-1,6-УХЛ1</t>
  </si>
  <si>
    <t>без наружного защитного покрытия</t>
  </si>
  <si>
    <t xml:space="preserve"> 1,6МПа для пожарных машин морозостойкий</t>
  </si>
  <si>
    <t xml:space="preserve"> "Премиум"   РПМ(В)-Ду-1,6-ИМ-УХЛ1</t>
  </si>
  <si>
    <t>без наружного защитного покрытия, 1,6МПа</t>
  </si>
  <si>
    <t>"Классик"   РПК(В)-Н/В-Ду-1,0-М-УХЛ1</t>
  </si>
  <si>
    <t xml:space="preserve"> без наружного защитного покрытия 1,0Мпа для внутренних</t>
  </si>
  <si>
    <t>ГОСТ-5398-76  только на всасывание по 4м</t>
  </si>
  <si>
    <t>Хомуты силовые (усиленые)</t>
  </si>
  <si>
    <t>Шкаф метал. для 19мм рук. КПК-1 280*280</t>
  </si>
  <si>
    <t xml:space="preserve">Шкаф металлич для 19мм рук.без задней стенки 300*300 </t>
  </si>
  <si>
    <t>Наименование продукции из стали</t>
  </si>
  <si>
    <t>Отросток</t>
  </si>
  <si>
    <t>Диамерт прохода,   мм</t>
  </si>
  <si>
    <t>мм</t>
  </si>
  <si>
    <t>Патрубок фланец - гладкий   ПФГ</t>
  </si>
  <si>
    <t>ПФГ   L=1200 мм</t>
  </si>
  <si>
    <t>ПФГ</t>
  </si>
  <si>
    <t>ПФГ   L=350 мм</t>
  </si>
  <si>
    <t>Пожарная подставка фланцевая двойная   ППФ</t>
  </si>
  <si>
    <t>Пожарная подставка фланцевая ППФ</t>
  </si>
  <si>
    <t>ППФ</t>
  </si>
  <si>
    <t>Пожарная подставка фланцевая односторонняя   ППФО</t>
  </si>
  <si>
    <t>Пожарная подставка фланцевая односторонняя ППФО</t>
  </si>
  <si>
    <t>ППФО</t>
  </si>
  <si>
    <t>Переход фланцевый   ХФ</t>
  </si>
  <si>
    <t>ХФ</t>
  </si>
  <si>
    <t>Тройник фланцевый   ТФ</t>
  </si>
  <si>
    <t>Тройник фланцевый ТФ</t>
  </si>
  <si>
    <t>ТФ</t>
  </si>
  <si>
    <t>Крест фланцевый   КФ</t>
  </si>
  <si>
    <t>Крест фланцевый КФ</t>
  </si>
  <si>
    <t>КФ</t>
  </si>
  <si>
    <t>Тройник фланцевый с пожарной подставкой   ППТФ</t>
  </si>
  <si>
    <t>ППТФ</t>
  </si>
  <si>
    <t>Крест фланцевый с пожарной подставкой   ППКФ</t>
  </si>
  <si>
    <t>ППКФ</t>
  </si>
  <si>
    <t>Колено фланцевое   КФ</t>
  </si>
  <si>
    <t>Колено фланцевое</t>
  </si>
  <si>
    <t>50мм</t>
  </si>
  <si>
    <t>65мм</t>
  </si>
  <si>
    <t>80мм</t>
  </si>
  <si>
    <t>100мм</t>
  </si>
  <si>
    <t>125мм</t>
  </si>
  <si>
    <t>150мм</t>
  </si>
  <si>
    <t>200мм</t>
  </si>
  <si>
    <t>250мм</t>
  </si>
  <si>
    <t>300мм</t>
  </si>
  <si>
    <t>350мм</t>
  </si>
  <si>
    <t>400мм</t>
  </si>
  <si>
    <t>500мм</t>
  </si>
  <si>
    <t>600мм</t>
  </si>
  <si>
    <t>Фланец для гидранта пожарного</t>
  </si>
  <si>
    <t>Гидранты пожарные стальные Пр-во РФ</t>
  </si>
  <si>
    <t>условный диаметр проходной трубы 125мм по ГОСТ Р 53961-2010</t>
  </si>
  <si>
    <t>Крюк для открывания крышки гидранта</t>
  </si>
  <si>
    <t>Крюк для открывания крышки люка ПГ</t>
  </si>
  <si>
    <t>Гидрант Дорошевского G2,5"  (330мм)</t>
  </si>
  <si>
    <t>Гидрант Дорошевского G3"  (380мм)</t>
  </si>
  <si>
    <t>Колонки водоразборные</t>
  </si>
  <si>
    <t>Колонка водоразборная  1,50 м</t>
  </si>
  <si>
    <t>Колонка водоразборная  1,75 м</t>
  </si>
  <si>
    <t>Колонка водоразборная  2,00 м</t>
  </si>
  <si>
    <t>Колонка водоразборная  2,25 м</t>
  </si>
  <si>
    <t>Колонка водоразборная  2,50 м</t>
  </si>
  <si>
    <t>Колонка водоразборная  2,75 м</t>
  </si>
  <si>
    <t>Колонка водоразборная  3,00 м</t>
  </si>
  <si>
    <t>Колонка водоразборная  3,25 м</t>
  </si>
  <si>
    <t>Колонка водоразборная  3,50 м</t>
  </si>
  <si>
    <t>Колонка водоразборная  3,75 м</t>
  </si>
  <si>
    <t>Колонка водоразборная  4,00 м</t>
  </si>
  <si>
    <t>Колонка водоразборная  4,25 м</t>
  </si>
  <si>
    <t>Колонка водоразборная  4,50 м</t>
  </si>
  <si>
    <t>Пенал для ОП-2 "Fire case"</t>
  </si>
  <si>
    <t>Ножницы диэлектрические</t>
  </si>
  <si>
    <t>Знаки самоклеящиеся пленка (50х100, 100х100)</t>
  </si>
  <si>
    <t>Знаки самоклеящиеся пленка (100х200)</t>
  </si>
  <si>
    <t>Знаки самоклеящиеся пленка (200х200,150*300)</t>
  </si>
  <si>
    <t>Знаки самоклеящиеся пленка (250х250)</t>
  </si>
  <si>
    <t>Знаки пленка фотолюм. (не гост 100х100 мм)</t>
  </si>
  <si>
    <t>Знаки пленка фотолюм (не гост 200х200,150х300)</t>
  </si>
  <si>
    <t>Знаки светоотражающая пленка (200х200)</t>
  </si>
  <si>
    <t>Знаки светоотражающая пленка на пластике (200х200х2)</t>
  </si>
  <si>
    <t>Знаки пластик (200х200х2, 150х300х2)</t>
  </si>
  <si>
    <t>Знаки пластик (100х200х2)</t>
  </si>
  <si>
    <t>Пластиковая основа знака (Пластик 201х201х2)</t>
  </si>
  <si>
    <t>Плакат Боевой расчет ДПД (Пленка А3, 2+0)</t>
  </si>
  <si>
    <t>Плакат Использование огнетушителя (Пленка А4)</t>
  </si>
  <si>
    <t>Плакат "Внутренний пожарный кран" (Пленка А4)</t>
  </si>
  <si>
    <t>Плакат "Пожарный Щит" (Пленка А4)</t>
  </si>
  <si>
    <t xml:space="preserve">Журнал </t>
  </si>
  <si>
    <t>Стенд "Пожарная безопасность" (Пластик 941х820х4 мм)</t>
  </si>
  <si>
    <t>Стенд "Пожарная безопасность с карманами" (Пластик 731х820х4 мм)</t>
  </si>
  <si>
    <t>Плакаты "Умей действовать при пожаре" (Пластик 1260х990х2 мм)</t>
  </si>
  <si>
    <t>Плакаты "Уголок гражданской зашиты" (Пластик 1260х990х2 мм)</t>
  </si>
  <si>
    <t>Прокладка пожарного гидранта</t>
  </si>
  <si>
    <t>Кронштейн ТГ2 транспортный с резиновым хомутом (для горизонтального крепления ОУ-2, ОП-2 d-110 мм) - Ярпожинвест</t>
  </si>
  <si>
    <t>Кронштейн ТГ3 транспортный с резиновым хомутом (для горизонтального крепления ОУ-3, ОП-4 d-130 мм) - Ярпожинвест</t>
  </si>
  <si>
    <t>Хомут к кронштейну ТГ2, ТГ3</t>
  </si>
  <si>
    <t>"Классик"   РПК(В)-Н/В-100-0,8-М-УХЛ1</t>
  </si>
  <si>
    <t xml:space="preserve"> без наружного защитного покрытия 0,8Мпа для внутренних</t>
  </si>
  <si>
    <t xml:space="preserve"> и наружных пожарных кранов и мотопомп маслостойкий морозостойкий</t>
  </si>
  <si>
    <t xml:space="preserve">Емкость для воды восстановленная 0,3 м3 без крышки </t>
  </si>
  <si>
    <t xml:space="preserve">Емкость для воды восстановленная 0,3 м3 с крышкой </t>
  </si>
  <si>
    <t xml:space="preserve">Емкость для воды новая 0,3 м3 без крышки </t>
  </si>
  <si>
    <t xml:space="preserve">Емкость для воды новая 0,3 м3 с крышкой </t>
  </si>
  <si>
    <t>ГП-Н-500 мм чугун ВЧШГ</t>
  </si>
  <si>
    <t>ГП-Н-750 мм чугун ВЧШГ</t>
  </si>
  <si>
    <t>ГП-Н-1000 мм чугун ВЧШГ</t>
  </si>
  <si>
    <t>ГП-Н-1250 мм чугун ВЧШГ</t>
  </si>
  <si>
    <t>ГП-Н-1500 мм чугун ВЧШГ</t>
  </si>
  <si>
    <t>ГП-Н-1750 мм чугун ВЧШГ</t>
  </si>
  <si>
    <t>ГП-Н-2000 мм чугун ВЧШГ</t>
  </si>
  <si>
    <t>ГП-Н-2250 мм чугун ВЧШГ</t>
  </si>
  <si>
    <t>ГП-Н-2500 мм чугун ВЧШГ</t>
  </si>
  <si>
    <t>ГП-Н-2750 мм чугун ВЧШГ</t>
  </si>
  <si>
    <t>ГП-Н-3000 мм чугун ВЧШГ</t>
  </si>
  <si>
    <t>ГП-Н-3250 мм чугун ВЧШГ</t>
  </si>
  <si>
    <t>ГП-Н-3500 мм чугун ВЧШГ</t>
  </si>
  <si>
    <t>Корпус - высокопрочный чугун с шаровидным графитом - ВЧШГ</t>
  </si>
  <si>
    <t>Гидранты пожарные чугунные</t>
  </si>
  <si>
    <t>Для разбора питьевой воды. Указана фактическая длинна всей колонки</t>
  </si>
  <si>
    <r>
      <t xml:space="preserve"> </t>
    </r>
    <r>
      <rPr>
        <b/>
        <sz val="11"/>
        <rFont val="Times New Roman"/>
        <family val="1"/>
        <charset val="204"/>
      </rPr>
      <t>На огнетушители с морским регистром ОП-25, 35, 40, 50, 70, 75, 100 (АВСЕ и ВСЕ) и ОВП-40, 50, 80, 100 действует наценка -  3% от стоимости. 
На огнетушители с морским регистром ОУ-20,25,40,50,55  действует наценка -  5% от стоимости.</t>
    </r>
  </si>
  <si>
    <t>Краска</t>
  </si>
  <si>
    <t xml:space="preserve">Краска порошковая RAL 3000  (фасовка по 20 кг)      </t>
  </si>
  <si>
    <t>Аптечка индивидуальная лесного пожарного "Шанс"</t>
  </si>
  <si>
    <t>Учебный Плакат "Порядок надевания самоспасателя УФМС Шанс-Е " (формат А-3; один ламин. лист)</t>
  </si>
  <si>
    <t>Контейнер Шанс-2 ун. (на 2 изделия) красный/белый</t>
  </si>
  <si>
    <t>Контейнер Шанс-3 ун (на 3 изделия) красный/белый</t>
  </si>
  <si>
    <t>Контейнер Шанс-5 ун (на 5 изделий)  красный/ белый</t>
  </si>
  <si>
    <t>Контейнер Шанс-10 (на 10 изделий) красный/белый</t>
  </si>
  <si>
    <t>Контейнер Шанс-14 (на 14 изделий) красный/белый</t>
  </si>
  <si>
    <t>Контейнер Шанс- 32 (на 32 изделия) красный/белый</t>
  </si>
  <si>
    <t>Подставка огнетушит. П-10 разб/собр</t>
  </si>
  <si>
    <t>Подставка огнетушит. П-15 разб/собр</t>
  </si>
  <si>
    <t>Подставка огнетушит. П-20 разб/собр</t>
  </si>
  <si>
    <t>Подставка  угловая</t>
  </si>
  <si>
    <t>Щит пожарный закрытый металлич.1300*1000*300 (без комплекта) + ящик для песка 0,3</t>
  </si>
  <si>
    <t>Щит пожарный открытый деревянный (без комплекта)(фанера, без комплекта, 1400*1140*25)</t>
  </si>
  <si>
    <t>ОП-4 (з) ВСЕ ЗПУ Алюминий</t>
  </si>
  <si>
    <t>ОП-4 (з) ВСЕ ЗПУ Китай</t>
  </si>
  <si>
    <t>ОП-5 (з) ВСЕ ЗПУ Алюминий</t>
  </si>
  <si>
    <t>ОП-6 (з) ВСЕ ЗПУ Алюминий</t>
  </si>
  <si>
    <t>ОП-7 (з) ВСЕ ЗПУ Алюминий</t>
  </si>
  <si>
    <t>ОП-8(з) ВСЕ ЗПУ Алюминий</t>
  </si>
  <si>
    <t>ОП-9(з) ВСЕ ЗПУ Алюминий</t>
  </si>
  <si>
    <t>ОП-10(з) ВСЕ ЗПУ Алюминий</t>
  </si>
  <si>
    <t>ОУ-6 ВСЕ одобрение МРС</t>
  </si>
  <si>
    <t>ОУ-7 ВСЕ (ОУ-10) одобрение МРС</t>
  </si>
  <si>
    <t>ОУ-8 ВСЕ одобрение МРС</t>
  </si>
  <si>
    <t xml:space="preserve">ОП-5 (з) ВСЕ одобрение МРС </t>
  </si>
  <si>
    <t>ОП-6 (з) ВСЕ одобрение МРС</t>
  </si>
  <si>
    <t>ОП-7 (з) ВСЕ одобрение МРС</t>
  </si>
  <si>
    <t>ОП-8(з) ВСЕ одобрение МРС</t>
  </si>
  <si>
    <t>ОП-9(з) ВСЕ одобрение МРС</t>
  </si>
  <si>
    <t>ОП-10(з) ВСЕ одобрение МРС</t>
  </si>
  <si>
    <t>ОП-25 (з) ВСЕ одобрение МРС</t>
  </si>
  <si>
    <t>ОП-35 (з) ВСЕ (ОП-50) одобрение МРС</t>
  </si>
  <si>
    <t>ОП-40 (з) ВСЕ одобрение МРС</t>
  </si>
  <si>
    <t>ОП-50 (з) ВСЕ одобрение МРС</t>
  </si>
  <si>
    <t>ОП-70 (з) ВСЕ (ОП-100) одобрение МРС</t>
  </si>
  <si>
    <t>ОП-75 (з) ВСЕ одобрение МРС</t>
  </si>
  <si>
    <t>ОП-100 (з) ВСЕ одобрение МРС</t>
  </si>
  <si>
    <t>ОП-4 (з) АВСЕ ЗПУ Алюминий</t>
  </si>
  <si>
    <t>ОП-5 (з) АВСЕ ЗПУ Алюминий</t>
  </si>
  <si>
    <t>ОП-6 (з) АВСЕ ЗПУ Алюминий</t>
  </si>
  <si>
    <t>ОП-7 (з) АВСЕ ЗПУ Алюминий</t>
  </si>
  <si>
    <t>ОП-8 (з) АВСЕ ЗПУ Алюминий</t>
  </si>
  <si>
    <t>ОП-9 (з) АВСЕ ЗПУ Алюминий</t>
  </si>
  <si>
    <t>ОП-10 (з) АВСЕ ЗПУ Алюминий</t>
  </si>
  <si>
    <t>ОП-5 (з) АВСЕ одобрение МРС</t>
  </si>
  <si>
    <t>ОП-6 (з) АВСЕ одобрение МРС</t>
  </si>
  <si>
    <t>ОП-7 (з) АВСЕ одобрение МРС</t>
  </si>
  <si>
    <t>ОП-8 (з) АВСЕ одобрение МРС</t>
  </si>
  <si>
    <t>ОП-9 (з) АВСЕ одобрение МРС</t>
  </si>
  <si>
    <t>ОП-10 (з) АВСЕ одобрение МРС</t>
  </si>
  <si>
    <t>ОП-25 (з) АВСЕ одобрение МРС</t>
  </si>
  <si>
    <t>ОП-35 (з) АВСЕ (ОП-50) одобрение МРС</t>
  </si>
  <si>
    <t>ОП-40 (з) АВСЕ одобрение МРС</t>
  </si>
  <si>
    <t>ОП-50 (з) АВСЕ одобрение МРС</t>
  </si>
  <si>
    <t>ОП-70 (з) АВСЕ (ОП-100) одобрение МРС</t>
  </si>
  <si>
    <t>ОП-75 (з) АВСЕ одобрение МРС</t>
  </si>
  <si>
    <t>ОП-100 (з) АВСЕ одобрение МРС</t>
  </si>
  <si>
    <t>ОП-4 (з) АВСЕ ЗПУ Китай</t>
  </si>
  <si>
    <t>ГП-Н-500 мм  Сталь</t>
  </si>
  <si>
    <t>ГП-Н-750 мм  Сталь</t>
  </si>
  <si>
    <t>ГП-Н-1000 мм  Сталь</t>
  </si>
  <si>
    <t>ГП-Н-1250 мм  Сталь</t>
  </si>
  <si>
    <t>ГП-Н-1500 мм  Сталь</t>
  </si>
  <si>
    <t>ГП-Н-1750 мм  Сталь</t>
  </si>
  <si>
    <t>ГП-Н-2000 мм  Сталь</t>
  </si>
  <si>
    <t>ГП-Н-2250 мм  Сталь</t>
  </si>
  <si>
    <t>ГП-Н-2500 мм  Сталь</t>
  </si>
  <si>
    <t>ГП-Н-2750 мм  Сталь</t>
  </si>
  <si>
    <t>ГП-Н-3000 мм  Сталь</t>
  </si>
  <si>
    <t>ГП-Н-3250 мм  Сталь</t>
  </si>
  <si>
    <t>ГП-Н-3500 мм  Сталь</t>
  </si>
  <si>
    <t>Клапан Ду-50 15Б3Р муфта/муфта латунь прямой 180⁰</t>
  </si>
  <si>
    <t>Клапан Ду-50 15Б3Р муфта/цапка латунь прямой 180⁰</t>
  </si>
  <si>
    <t>Клапан КПК-50 муфта/цапка чугун прямой 180⁰</t>
  </si>
  <si>
    <t>Клапан Ду-50 муфта/цапка латунь угловой 90⁰ пож.</t>
  </si>
  <si>
    <t>Клапан КПК-50-2 муфта/цапка чугун угловой 125⁰</t>
  </si>
  <si>
    <t>Клапан РПТК-50-2 муфта/цапка чугун угловой 125⁰</t>
  </si>
  <si>
    <t>Клапан ПК-50 муфта/цапка чугун угловой 125⁰</t>
  </si>
  <si>
    <t>Клапан КПК-50-2 муфта/цапка латунь угловой 125⁰</t>
  </si>
  <si>
    <t>Клапан КПК-65 муфта/цапка чугун прямой 180⁰</t>
  </si>
  <si>
    <t>Клапан КПК-65-2 муфта/цапка чугун угловой 125⁰</t>
  </si>
  <si>
    <t>Клапан РПТК-65-2 муфта/цапка чугун угловой 125⁰</t>
  </si>
  <si>
    <t>Клапан ПК-65 муфта/цапка чугун угловой 125⁰</t>
  </si>
  <si>
    <t>Клапан КПК-65-2 муфта/цапка латунь угловой 125⁰</t>
  </si>
  <si>
    <t>Метчик W19,2</t>
  </si>
  <si>
    <t>50-1,6-УХЛ1 без головок (20±1м)</t>
  </si>
  <si>
    <t>50-1,6-УХЛ1 без головок (18±1м)</t>
  </si>
  <si>
    <t>50-1,6-УХЛ1 с головками ГР-50ал (20±1м)</t>
  </si>
  <si>
    <t>50-1,6-УХЛ1 с головками ГР-50ал (18±1м)</t>
  </si>
  <si>
    <t>50-1,6-УХЛ1 с ГР-50ал и РС-50,01ал (20±1м)</t>
  </si>
  <si>
    <t>50-1,6-УХЛ1 с ГР-50ал и РС-50,01ал (18±1м)</t>
  </si>
  <si>
    <t>65-1,6-УХЛ1 без головок (20±1м)</t>
  </si>
  <si>
    <t>65-1,6-УХЛ1 без головок (18±1м)</t>
  </si>
  <si>
    <t>65-1,6-УХЛ1 с головками ГР-65ал (20±1м)</t>
  </si>
  <si>
    <t>65-1,6-УХЛ1 с головками ГР-65ал (18±1м)</t>
  </si>
  <si>
    <t>65-1,6-УХЛ1 с ГР-65ал и РС-70,01ал (20±1м)</t>
  </si>
  <si>
    <t>65-1,6-УХЛ1 с ГР-65ал и РС-70,01ал (18±1м)</t>
  </si>
  <si>
    <t>80-1,6-УХЛ1 без головок (20±1м)</t>
  </si>
  <si>
    <t>80-1,6-УХЛ1 без головок (18±1м)</t>
  </si>
  <si>
    <t>80-1,6-УХЛ1 с головками ГР-80ал (20±1м)</t>
  </si>
  <si>
    <t>80-1,6-УХЛ1 с головками ГР-80ал (18±1м)</t>
  </si>
  <si>
    <t>100-0,8-М-УХЛ1 без головок  (20±1м)</t>
  </si>
  <si>
    <t>100-0,8-М-УХЛ1 без головок  (18±1м)</t>
  </si>
  <si>
    <t>100-0,8-М-УХЛ1 без головок  (15±1м)</t>
  </si>
  <si>
    <t>100-0,8-М-УХЛ1 без головок  (10±1м)</t>
  </si>
  <si>
    <t>100-0,8-М-УХЛ1 с головками ГРВ-100ал  (20±1м)</t>
  </si>
  <si>
    <t>100-0,8-М-УХЛ1 с головками ГРВ-100ал  (18±1м)</t>
  </si>
  <si>
    <t>100-0,8-М-УХЛ1 с головками ГРВ-100ал  (15±1м)</t>
  </si>
  <si>
    <t>100-0,8-М-УХЛ1 с головками ГРВ-100ал  (10±1м)</t>
  </si>
  <si>
    <t>компл</t>
  </si>
  <si>
    <t>пара</t>
  </si>
  <si>
    <t>Багор пожарный ЯПИ</t>
  </si>
  <si>
    <t xml:space="preserve">ОП-4(г) АВСЕ </t>
  </si>
  <si>
    <t xml:space="preserve">ОП-6(г) АВСЕ </t>
  </si>
  <si>
    <t xml:space="preserve">ОП-8(г) АВСЕ </t>
  </si>
  <si>
    <t xml:space="preserve">ОП-10(г) АВСЕ </t>
  </si>
  <si>
    <t>Огнетушители порошковые ОП газогенераторные</t>
  </si>
  <si>
    <t>Устройства пожаротушения К5 SAFETY PATCH</t>
  </si>
  <si>
    <t>К5 Safety Patch S</t>
  </si>
  <si>
    <t>К5 Safety Patch 15</t>
  </si>
  <si>
    <t>К5 Safety Patch 25</t>
  </si>
  <si>
    <t>К5 Safety Patch 45</t>
  </si>
  <si>
    <t>К5 Safety Patch 60</t>
  </si>
  <si>
    <t>Щит пожарный открытый металлический 1170*1170*20  (без комплекта)</t>
  </si>
  <si>
    <t>ОВЭ-2(З)-АВСЕ-02</t>
  </si>
  <si>
    <t>ОВЭ-2(З)-АВСЕ-01 морозостойкие</t>
  </si>
  <si>
    <t>ОВЭ-4(З)-АВСЕ-02</t>
  </si>
  <si>
    <t>ОВЭ-4(З)-АВСЕ-01 морозостойкие</t>
  </si>
  <si>
    <t xml:space="preserve">ОВЭ-5(З)-АВСЕ-02 </t>
  </si>
  <si>
    <t>ОВЭ-5(З)-АВСЕ-01 морозостойкие</t>
  </si>
  <si>
    <t>ОВЭ-6(З)-АВСЕ-02</t>
  </si>
  <si>
    <t>ОВЭ-6(З)-АВСЕ-01 морозостойкие</t>
  </si>
  <si>
    <t>ОВЭ-8(з)-АВСЕ-02</t>
  </si>
  <si>
    <t>ОВЭ-8(з)-АВСЕ-01 морозостойкие</t>
  </si>
  <si>
    <t>ОВЭ-10(з)-АВСЕ-02</t>
  </si>
  <si>
    <t>ОВЭ-10(з)-АВСЕ-01 морозостойкие</t>
  </si>
  <si>
    <t>ОВЭ-40(З)-АВСЕ-02</t>
  </si>
  <si>
    <t>ОВЭ-40(З)-АВСЕ-01  морозостойкие</t>
  </si>
  <si>
    <t>ОВЭ-50(З)-АВСЕ-02</t>
  </si>
  <si>
    <t>ОВЭ-50(З)-АВСЕ-01 морозостойкие</t>
  </si>
  <si>
    <t>ОВЭ-80(З)-АВСЕ-02</t>
  </si>
  <si>
    <t>ОВЭ-80(З)-АВСЕ-01 морозостойкие</t>
  </si>
  <si>
    <t>ОВЭ-100(З)-АВСЕ-02</t>
  </si>
  <si>
    <t>ОВЭ-100(З)-АВСЕ-01 морозостойкие</t>
  </si>
  <si>
    <t xml:space="preserve">Пенообразователи и смачиватели </t>
  </si>
  <si>
    <t>M3</t>
  </si>
  <si>
    <t>M5</t>
  </si>
  <si>
    <t>M10</t>
  </si>
  <si>
    <t>M15</t>
  </si>
  <si>
    <t>M20</t>
  </si>
  <si>
    <t>M25</t>
  </si>
  <si>
    <t>M30</t>
  </si>
  <si>
    <t>M35</t>
  </si>
  <si>
    <t>M40</t>
  </si>
  <si>
    <t>M45</t>
  </si>
  <si>
    <t>M50</t>
  </si>
  <si>
    <t>Синтетические пенообразователи общего назначения типа S/WA</t>
  </si>
  <si>
    <t>ПО-1НСВ</t>
  </si>
  <si>
    <t>—</t>
  </si>
  <si>
    <t>ПО-3НСВ</t>
  </si>
  <si>
    <t>ПО-6НСВ</t>
  </si>
  <si>
    <t>Синтетические пенообразователи целевого назначения типа S</t>
  </si>
  <si>
    <t>ПО-1НСВ «МОРЕ»</t>
  </si>
  <si>
    <t>ПО-3НСВ «МОРЕ»</t>
  </si>
  <si>
    <t>ПО-4НСВ «МОРЕ»</t>
  </si>
  <si>
    <t>ПО-6НСВ «МОРЕ»</t>
  </si>
  <si>
    <t>ПО-6НСВ «АВИА»</t>
  </si>
  <si>
    <t>ПО-1НСВ «ЛЮКС»</t>
  </si>
  <si>
    <t>ПО-3НСВ «ЛЮКС»</t>
  </si>
  <si>
    <t>ПО-6НСВ «ЛЮКС»</t>
  </si>
  <si>
    <t>«Транспортный» НСВ-1%</t>
  </si>
  <si>
    <t>«Транспортный» НСВ-3%</t>
  </si>
  <si>
    <t>«Транспортный» НСВ-6%</t>
  </si>
  <si>
    <t>Фторсинтетические плёнкообразующие пенообразователи типа AFFF</t>
  </si>
  <si>
    <t>«Меркуловский»-0,5%</t>
  </si>
  <si>
    <t>«Меркуловский»-1%</t>
  </si>
  <si>
    <t>«Меркуловский»-3%</t>
  </si>
  <si>
    <t>«Меркуловский»-6%</t>
  </si>
  <si>
    <t>ПО-6А3F (1%)</t>
  </si>
  <si>
    <t>ПО-6А3F (3%)</t>
  </si>
  <si>
    <t>ПО-6А3F (6%)</t>
  </si>
  <si>
    <t>Фторсинтетические плёнкообразующие спиртоустойчивые пенообразователи типа AFFF/AR</t>
  </si>
  <si>
    <t>«Полярный»-3Н</t>
  </si>
  <si>
    <t>«Полярный»-6Н</t>
  </si>
  <si>
    <t>«Полярный»-3НСВ</t>
  </si>
  <si>
    <t>«Полярный»-6НСВ</t>
  </si>
  <si>
    <t>Фторсинтетические плёнкообразующие спиртоустойчивые пенообразователи низкой вязкости типа AFFF/AR-LV</t>
  </si>
  <si>
    <t>«Полярный LV»-1Н</t>
  </si>
  <si>
    <t>«Полярный LV»-3Н</t>
  </si>
  <si>
    <t>«Полярный LV»-6Н</t>
  </si>
  <si>
    <t>«Полярный LV»-3НCВ</t>
  </si>
  <si>
    <t>«Полярный LV»-6НСВ</t>
  </si>
  <si>
    <t>Пенообразователь для пенобетона (цена указана без учёта стоимости тары)</t>
  </si>
  <si>
    <t>ПБ-Формула 2012</t>
  </si>
  <si>
    <t>Смачиватель типа WA</t>
  </si>
  <si>
    <t>Смачиватель СП-01</t>
  </si>
  <si>
    <t>Стоимость пенообразователей и смачивателей указана в рублях за килограмм с учётом НДС и невозвратной пластиковой тары объёмом 200 – 1000 литров.</t>
  </si>
  <si>
    <t>При объёме заказа менее 200 кг или фасовки в тару объёмом менее 200 литров стоимость увеличивается на 20 %.</t>
  </si>
  <si>
    <t xml:space="preserve">ОП-5(г) АВСЕ </t>
  </si>
  <si>
    <t>ОВЭ-20(з)-АВСЕ-02</t>
  </si>
  <si>
    <t>ОВЭ-20(з)-АВСЕ-01 морозостойкие</t>
  </si>
  <si>
    <t xml:space="preserve">Заряд ПНТ-40 от -40°C до +50°C, за 1 кг </t>
  </si>
  <si>
    <t>Чехол 230мм х 500мм (для ОП-5)</t>
  </si>
  <si>
    <t>Чехол 230мм х 400мм (для ОП-4)</t>
  </si>
  <si>
    <t xml:space="preserve">Чехол 570мм х 800мм (для ОП-50) </t>
  </si>
  <si>
    <t xml:space="preserve">Чехол 570мм х 1000мм (для ОП-70) </t>
  </si>
  <si>
    <t xml:space="preserve">Чехол 690мм х 1100мм (для ОП-100) </t>
  </si>
  <si>
    <t xml:space="preserve">Чехол 570мм х 600мм (для ОП-25, ОП-35) </t>
  </si>
  <si>
    <t xml:space="preserve">Чехол 270мм х 500мм (для ОП-6 - ОП-8) </t>
  </si>
  <si>
    <t xml:space="preserve">Чехол 300мм х 600мм (для ОП-10) </t>
  </si>
  <si>
    <t xml:space="preserve">Огнетушители углекислотные  ОУ
</t>
  </si>
  <si>
    <t>ОУ-2 ВСЕ  d=108 мм</t>
  </si>
  <si>
    <t>ОУ-2 ВСЕ  d=114 мм</t>
  </si>
  <si>
    <t>Кронштейн ТВ3 транспортный (с металлической защелкой для ОУ-3 d-114 мм) - Ярпожинвест</t>
  </si>
  <si>
    <t>Ключ К-80 Чугун</t>
  </si>
  <si>
    <t>Ключ К-150 Чугун</t>
  </si>
  <si>
    <t>Подст. для двух огнет П-20-2 сборная</t>
  </si>
  <si>
    <t>Совок пожарный для песка</t>
  </si>
  <si>
    <t>Лом пожарный легкий ЯПИ</t>
  </si>
  <si>
    <t>Топор для пожарного щита облегченный ЯПИ</t>
  </si>
  <si>
    <t>Ящик для песка 0,12 м³ разборный/ сварной</t>
  </si>
  <si>
    <t>Ящик для песка 0,3 м³ разборный /сварной</t>
  </si>
  <si>
    <t>Ящик для песка 0,5 м³ разборный/ сварной</t>
  </si>
  <si>
    <t>ГП-150*80 Алюм.</t>
  </si>
  <si>
    <t>ГП-150*100 Алюм.</t>
  </si>
  <si>
    <t>Индикатор М10х1 (Китай) без сетки</t>
  </si>
  <si>
    <t>Клапан ПК-50 муфта/цапка чугун угл. 125⁰ Удл. Шток</t>
  </si>
  <si>
    <t xml:space="preserve">ОУ-50 ВСЕ разобр. </t>
  </si>
  <si>
    <t xml:space="preserve">ОУ-50 ВСЕ в сборе </t>
  </si>
  <si>
    <t>Подставка сварная для гидранта пожарного без дна ППС-200</t>
  </si>
  <si>
    <t>Подставка сварная для гидранта пожарного с дном ППС-200</t>
  </si>
  <si>
    <t>Лом пожарный универсальный ЛПУ</t>
  </si>
  <si>
    <t>Гидропульт к РП-18 металический</t>
  </si>
  <si>
    <t>Ремкомплект гидропульта</t>
  </si>
  <si>
    <t>Шкафы металические универсальные для пожарного крана под диаметр рукава 51 и 66 мм.</t>
  </si>
  <si>
    <t>Закр. Универс.</t>
  </si>
  <si>
    <t>Топор для пожарного щита цельнометаллический</t>
  </si>
  <si>
    <t>40-1,6-М-УХЛ1 без головок</t>
  </si>
  <si>
    <t>40-1,6-М-УХЛ1 с головками ГР-38*50ал</t>
  </si>
  <si>
    <t>90-1,6-М-УХЛ1 без головок</t>
  </si>
  <si>
    <t>90-1,6-М-УХЛ1 с головками ГР-90*100ал</t>
  </si>
  <si>
    <t>Торфяной ствол ТС-2 (L=2,25)</t>
  </si>
  <si>
    <t>Ранцевый огнетуш. "РП-18-Ермак" с гидр.пульт-метал.</t>
  </si>
  <si>
    <t>Ключ К-80 Аллюминий</t>
  </si>
  <si>
    <t>Ключ К-150 Алюминий</t>
  </si>
  <si>
    <t>ЛС-П20 КП (аналог СЛК-П20)</t>
  </si>
  <si>
    <t>ЛС-П20 КП (аналог СЛК-П20) с водной завесой</t>
  </si>
  <si>
    <t>ГР-38*50 Алюм.</t>
  </si>
  <si>
    <t>ГР-90*100 Алюм.</t>
  </si>
  <si>
    <t>КВ-100</t>
  </si>
  <si>
    <t>КВ-125</t>
  </si>
  <si>
    <t>КН-150</t>
  </si>
  <si>
    <t>ГПС-600 Перекрывной с ГМ-50</t>
  </si>
  <si>
    <t>ГПСС-600 А</t>
  </si>
  <si>
    <t>ГПСС-2000 А</t>
  </si>
  <si>
    <t>Асбестовое полотно (2,0*2,0)</t>
  </si>
  <si>
    <t>Выкидная трубка к ОУ-1, 2, 3 ЯПИ</t>
  </si>
  <si>
    <t>Кронштейн настенный универсальный К-У</t>
  </si>
  <si>
    <t>ОУ-3 ВСЕ  d=133 мм (бесшовная труба)</t>
  </si>
  <si>
    <t>ОУ-3 ВСЕ  d=133 мм (эл./сварная труба)</t>
  </si>
  <si>
    <t>ОУ-3 ВСЕ  d=114 мм (эл./сварная труба)</t>
  </si>
  <si>
    <t>красный</t>
  </si>
  <si>
    <t>ОП-1 (з) АВСЕ ЗПУ Алюминий</t>
  </si>
  <si>
    <t>ОП-1 (з) АВСЕ ЗПУ Китай</t>
  </si>
  <si>
    <t>ОП-2 (з) АВСЕ ЗПУ Алюминий</t>
  </si>
  <si>
    <t>ОП-2 (з) АВСЕ ЗПУ Китай</t>
  </si>
  <si>
    <t>ОП-3 (з) АВСЕ ЗПУ Алюминий</t>
  </si>
  <si>
    <t>ОП-3 (з) АВСЕ ЗПУ Китай</t>
  </si>
  <si>
    <t>ОП-1(з) ВСЕ ЗПУ Алюминий</t>
  </si>
  <si>
    <t>ОП-1(з) ВСЕ ЗПУ Китай</t>
  </si>
  <si>
    <t>ОП-2 (з) ВСЕ ЗПУ Алюминий</t>
  </si>
  <si>
    <t>ОП-2 (з) ВСЕ ЗПУ Китай</t>
  </si>
  <si>
    <t>ОП-3 (з) ВСЕ ЗПУ Алюминий</t>
  </si>
  <si>
    <t>ОП-3 (з) ВСЕ ЗПУ Китай</t>
  </si>
  <si>
    <t>ОУ-5 ВСЕ (бесшовная труба) одобрение МРС</t>
  </si>
  <si>
    <t xml:space="preserve">ОУ-5 ВСЕ (эл./сварная труба) </t>
  </si>
  <si>
    <t xml:space="preserve">МПП 5 с термочувств. колб , t срабатывания  = 68 С  </t>
  </si>
  <si>
    <t xml:space="preserve">МПП 7 с термочувств. колб , t срабатывания  = 68 С  </t>
  </si>
  <si>
    <t xml:space="preserve">МПП 12 с термочувств. колб , t срабатывания  = 68 С  </t>
  </si>
  <si>
    <t xml:space="preserve">МПП 2,5 с исп. мех-м, с термочувств. колб , t срабатывания=68 С  </t>
  </si>
  <si>
    <t xml:space="preserve">МПП 5 с исп. мех-м, с термочувств. колб , t срабатывания=68 С  </t>
  </si>
  <si>
    <t xml:space="preserve">МПП 12 с исп. мех-м, с термочувств. колб , t срабатывания=68 С  </t>
  </si>
  <si>
    <t xml:space="preserve">МПП 7 с исп. мех-м, с термочувств. колб , t срабатывания=68 С  </t>
  </si>
  <si>
    <t>Для шкафа под рукав Ду-65мм применять только угловой вентиль Ду-65</t>
  </si>
  <si>
    <t>"Классик"   РПК(В)-Н/В-50-1,0-М-УХЛ1</t>
  </si>
  <si>
    <t>Хомут одноболтовой усиленый для 75диам.</t>
  </si>
  <si>
    <t>Хомут одноболтовой усиленый для 125 диам.</t>
  </si>
  <si>
    <t xml:space="preserve"> "Премиум"   РПМ(В)-Ду-1,6-М-УХЛ1</t>
  </si>
  <si>
    <t xml:space="preserve">С внутренним гидроизоляционным покрытием из термопластичного </t>
  </si>
  <si>
    <t>полиуретана -ТПУ, без наружного защитного покрытия, 1,6МПа</t>
  </si>
  <si>
    <t>для пожарных машин маслостойкий морозостойкий, по 20±1м.</t>
  </si>
  <si>
    <t>100-1,6-М-УХЛ1 без головок</t>
  </si>
  <si>
    <t>150-1,6-М-УХЛ1 без головок</t>
  </si>
  <si>
    <t xml:space="preserve"> "Эксперт"   РПМ(В)-Ду-1,6-ИМ-УХЛ1</t>
  </si>
  <si>
    <t>полиуретана -ТПУ, без наружного защитного покрытия, 1,6МПа, по 20±1м.</t>
  </si>
  <si>
    <t>50-1,6-ИМ-УХЛ1 с ГР-50ал и РС-50,01ал</t>
  </si>
  <si>
    <t>65-1,6-ИМ-УХЛ1 с ГР-65ал и РС-70,01ал</t>
  </si>
  <si>
    <t>100-1,2-М-УХЛ1 с ГРВ-100ал</t>
  </si>
  <si>
    <t>150-1,2-М-УХЛ1 с ГР-150ал</t>
  </si>
  <si>
    <t xml:space="preserve"> "Эксперт"   РПМ(В)-Ду-3,0-ИМ-УХЛ1</t>
  </si>
  <si>
    <t>полиуретана -ТПУ, без наружного защитного покрытия, 3,0МПа, по 20±1м.</t>
  </si>
  <si>
    <t>Откр. Универс.</t>
  </si>
  <si>
    <t>540-625-230</t>
  </si>
  <si>
    <t>840-625-230</t>
  </si>
  <si>
    <t>540-1230-230</t>
  </si>
  <si>
    <r>
      <t>ШП-01</t>
    </r>
    <r>
      <rPr>
        <b/>
        <sz val="8"/>
        <rFont val="Times New Roman Cyr"/>
        <charset val="204"/>
      </rPr>
      <t xml:space="preserve">  (ШПК-310)   </t>
    </r>
  </si>
  <si>
    <r>
      <t>ШП-02</t>
    </r>
    <r>
      <rPr>
        <b/>
        <sz val="8"/>
        <rFont val="Times New Roman Cyr"/>
        <charset val="204"/>
      </rPr>
      <t xml:space="preserve">   (ШПК-315)   </t>
    </r>
  </si>
  <si>
    <r>
      <t>ШП-03</t>
    </r>
    <r>
      <rPr>
        <b/>
        <sz val="8"/>
        <rFont val="Times New Roman Cyr"/>
        <charset val="204"/>
      </rPr>
      <t xml:space="preserve">   (ШПК-320)   </t>
    </r>
  </si>
  <si>
    <t>3,5, 4,0</t>
  </si>
  <si>
    <t>W 19.2</t>
  </si>
  <si>
    <t>W 19.2, W 27.8*</t>
  </si>
  <si>
    <t>W 19.2*, W 27.8</t>
  </si>
  <si>
    <t>W 19.2, W 27.8</t>
  </si>
  <si>
    <t>W 19.2,* W 27.8</t>
  </si>
  <si>
    <t>Объем, литр</t>
  </si>
  <si>
    <t>Наружный диаметр, мм</t>
  </si>
  <si>
    <t>Толщина стенки, (+12,5;-15)%</t>
  </si>
  <si>
    <t>Высота, мм</t>
  </si>
  <si>
    <t>Резьба горловины</t>
  </si>
  <si>
    <r>
      <rPr>
        <b/>
        <i/>
        <sz val="10"/>
        <color rgb="FFFF0000"/>
        <rFont val="Times New Roman CYR"/>
        <charset val="204"/>
      </rPr>
      <t xml:space="preserve"> </t>
    </r>
    <r>
      <rPr>
        <b/>
        <i/>
        <sz val="10"/>
        <rFont val="Times New Roman CYR"/>
        <family val="1"/>
        <charset val="204"/>
      </rPr>
      <t xml:space="preserve"> </t>
    </r>
    <r>
      <rPr>
        <i/>
        <sz val="8"/>
        <rFont val="Times New Roman Cyr"/>
        <family val="1"/>
        <charset val="204"/>
      </rPr>
      <t xml:space="preserve">                                                                                                Цены указаны с НДС 20% Товар сертифицирован </t>
    </r>
  </si>
  <si>
    <t>Баллоны высокого давления для газов</t>
  </si>
  <si>
    <t>Кислород</t>
  </si>
  <si>
    <t>Сварочная смесь</t>
  </si>
  <si>
    <t>Азот</t>
  </si>
  <si>
    <t>Аргон</t>
  </si>
  <si>
    <t>Углекислота</t>
  </si>
  <si>
    <t>Гелий</t>
  </si>
  <si>
    <t>Закись азота</t>
  </si>
  <si>
    <r>
      <t>Р</t>
    </r>
    <r>
      <rPr>
        <b/>
        <vertAlign val="subscript"/>
        <sz val="11"/>
        <rFont val="Times New Roman"/>
        <family val="1"/>
        <charset val="204"/>
      </rPr>
      <t>р</t>
    </r>
    <r>
      <rPr>
        <b/>
        <sz val="11"/>
        <rFont val="Times New Roman"/>
        <family val="1"/>
        <charset val="204"/>
      </rPr>
      <t xml:space="preserve"> ≤ 14,7 МПа (150 кгс/см</t>
    </r>
    <r>
      <rPr>
        <b/>
        <vertAlign val="superscript"/>
        <sz val="11"/>
        <rFont val="Times New Roman"/>
        <family val="1"/>
        <charset val="204"/>
      </rPr>
      <t>2</t>
    </r>
    <r>
      <rPr>
        <b/>
        <sz val="11"/>
        <rFont val="Times New Roman"/>
        <family val="1"/>
        <charset val="204"/>
      </rPr>
      <t>)</t>
    </r>
  </si>
  <si>
    <r>
      <t>Р</t>
    </r>
    <r>
      <rPr>
        <b/>
        <vertAlign val="subscript"/>
        <sz val="11"/>
        <rFont val="Times New Roman"/>
        <family val="1"/>
        <charset val="204"/>
      </rPr>
      <t>р</t>
    </r>
    <r>
      <rPr>
        <b/>
        <sz val="11"/>
        <rFont val="Times New Roman"/>
        <family val="1"/>
        <charset val="204"/>
      </rPr>
      <t xml:space="preserve"> ≤ 19,6 МПа (200 кгс/см</t>
    </r>
    <r>
      <rPr>
        <b/>
        <vertAlign val="superscript"/>
        <sz val="11"/>
        <rFont val="Times New Roman"/>
        <family val="1"/>
        <charset val="204"/>
      </rPr>
      <t>2</t>
    </r>
    <r>
      <rPr>
        <b/>
        <sz val="11"/>
        <rFont val="Times New Roman"/>
        <family val="1"/>
        <charset val="204"/>
      </rPr>
      <t>)</t>
    </r>
  </si>
  <si>
    <t>По желанию заказчика объем баллона может быть изменен</t>
  </si>
  <si>
    <t>Заряд ПНТ-40   (от -40°C до +50°C)  к ОВП зима</t>
  </si>
  <si>
    <t>25-1,6-М-УХЛ1 без головок (20±1м)</t>
  </si>
  <si>
    <t>25-1,6-М-УХЛ1 с головками ГР-25ал (20±1м)</t>
  </si>
  <si>
    <t>40-1,6-М-УХЛ1 без головок (20±1м)</t>
  </si>
  <si>
    <t>40-1,6-М-УХЛ1 с головками ГР-38/50ал (20±1м)</t>
  </si>
  <si>
    <t>50-1,6-ИМ-УХЛ1 без головок (20±1м)</t>
  </si>
  <si>
    <t>50-1,6-ИМ-УХЛ1 без головок (18±1м)</t>
  </si>
  <si>
    <t>50-1,6-ИМ-УХЛ1 с головками ГР-50ал (20±1м)</t>
  </si>
  <si>
    <t>50-1,6-ИМ-УХЛ1 с головками ГР-50ал (18±1м)</t>
  </si>
  <si>
    <t>50-1,6-ИМ-УХЛ1 с ГР-50ал и РС-50,01ал (20±1м)</t>
  </si>
  <si>
    <t>50-1,6-ИМ-УХЛ1 с ГР-50ал и РС-50,01ал (18±1м)</t>
  </si>
  <si>
    <t>65-1,6-ИМ-УХЛ1 без головок (20±1м)</t>
  </si>
  <si>
    <t>65-1,6-ИМ-УХЛ1 без головок (18±1м)</t>
  </si>
  <si>
    <t>65-1,6-ИМ-УХЛ1 с головками ГР-65ал (20±1м)</t>
  </si>
  <si>
    <t>65-1,6-ИМ-УХЛ1 с головками ГР-65ал (18±1м)</t>
  </si>
  <si>
    <t>65-1,6-ИМ-УХЛ1 с ГР-65ал и РС-70,01ал (20±1м)</t>
  </si>
  <si>
    <t>65-1,6-ИМ-УХЛ1 с ГР-65ал и РС-70,01ал (18±1м)</t>
  </si>
  <si>
    <t>80-1,6-М-УХЛ1 без головок (20±1м)</t>
  </si>
  <si>
    <t>80-1,6-М-УХЛ1 без головок (18±1м)</t>
  </si>
  <si>
    <t>80-1,6-М-УХЛ1 без головок  (4м)</t>
  </si>
  <si>
    <t>80-1,6-М-УХЛ1 с головками ГР-80ал (20±1м)</t>
  </si>
  <si>
    <t>80-1,6-М-УХЛ1 с головками ГР-80ал (18±1м)</t>
  </si>
  <si>
    <t>100-1,2-М-УХЛ1 без головок (20±1м)</t>
  </si>
  <si>
    <t>100-1,2-М-УХЛ1 без головок (18±1м)</t>
  </si>
  <si>
    <t>100-1,2-М-УХЛ1 без головок (15±1м)</t>
  </si>
  <si>
    <t>100-1,2-М-УХЛ1 с ГРВ-100ал (20±1м)</t>
  </si>
  <si>
    <t>100-1,2-М-УХЛ1 с ГРВ-100ал (18±1м)</t>
  </si>
  <si>
    <t>100-1,2-М-УХЛ1 с ГРВ-100ал (15±1м)</t>
  </si>
  <si>
    <t>150-1,2-М-УХЛ1 без головок (20±1м)</t>
  </si>
  <si>
    <t>150-1,2-М-УХЛ1 без головок (18±1м)</t>
  </si>
  <si>
    <t>150-1,2-М-УХЛ1 без головок (15±1м)</t>
  </si>
  <si>
    <t>150-1,2-М-УХЛ1 с ГР-150ал (20±1м)</t>
  </si>
  <si>
    <t>150-1,2-М-УХЛ1 с ГР-150ал (18±1м)</t>
  </si>
  <si>
    <t>150-1,2-М-УХЛ1 с ГР-150ал (15±1м)</t>
  </si>
  <si>
    <t>УВП (19 рукав белый тканный в компл. без сумки)</t>
  </si>
  <si>
    <t>УВПС (19 рукав белый тканный в компл. в сумке)</t>
  </si>
  <si>
    <r>
      <t xml:space="preserve">Внимание!!! В прайс листе указаны цены на серийно - выпускаемую продукцию       </t>
    </r>
    <r>
      <rPr>
        <b/>
        <i/>
        <sz val="10"/>
        <rFont val="Times New Roman CYR"/>
        <family val="1"/>
        <charset val="204"/>
      </rPr>
      <t xml:space="preserve"> </t>
    </r>
    <r>
      <rPr>
        <i/>
        <sz val="8"/>
        <rFont val="Times New Roman Cyr"/>
        <family val="1"/>
        <charset val="204"/>
      </rPr>
      <t xml:space="preserve">                                  Цены указаны с НДС 20% Товар сертифицирован </t>
    </r>
  </si>
  <si>
    <r>
      <rPr>
        <b/>
        <sz val="10"/>
        <rFont val="Arial Cyr"/>
        <charset val="204"/>
      </rPr>
      <t>ОБЩЕСТВО С ОГРАНИЧЕННОЙ ОТВЕТСТВЕННОСТЬЮ «МПО»</t>
    </r>
    <r>
      <rPr>
        <sz val="10"/>
        <rFont val="Arial Cyr"/>
        <charset val="204"/>
      </rPr>
      <t xml:space="preserve">
ИНН 7807219467   ОГРН 1187847386242
</t>
    </r>
    <r>
      <rPr>
        <b/>
        <sz val="10"/>
        <rFont val="Arial Cyr"/>
        <charset val="204"/>
      </rPr>
      <t>agas@list.ru 
т. +7 812 748-53-54</t>
    </r>
  </si>
  <si>
    <r>
      <rPr>
        <b/>
        <sz val="10"/>
        <rFont val="Arial Cyr"/>
        <charset val="204"/>
      </rPr>
      <t>ОБЩЕСТВО С ОГРАНИЧЕННОЙ ОТВЕТСТВЕННОСТЬЮ «МПО»</t>
    </r>
    <r>
      <rPr>
        <sz val="10"/>
        <rFont val="Arial Cyr"/>
        <charset val="204"/>
      </rPr>
      <t xml:space="preserve">
ИНН 7807219467   ОГРН 1187847386242
</t>
    </r>
    <r>
      <rPr>
        <b/>
        <sz val="11"/>
        <rFont val="Times New Roman"/>
        <family val="1"/>
        <charset val="204"/>
      </rPr>
      <t xml:space="preserve">agas@list.ru </t>
    </r>
    <r>
      <rPr>
        <b/>
        <sz val="10"/>
        <rFont val="Arial Cyr"/>
        <charset val="204"/>
      </rPr>
      <t xml:space="preserve">
т. +7 812 748-53-54</t>
    </r>
  </si>
  <si>
    <t xml:space="preserve">МПП 2,5 с термочувств. колб , t срабатывания  = 68 С  </t>
  </si>
  <si>
    <r>
      <t xml:space="preserve">Вниимание!!! В прайс листе указаны цены на серийно - выпускаемую продукцию       </t>
    </r>
    <r>
      <rPr>
        <b/>
        <i/>
        <sz val="10"/>
        <rFont val="Times New Roman CYR"/>
        <family val="1"/>
        <charset val="204"/>
      </rPr>
      <t xml:space="preserve"> </t>
    </r>
    <r>
      <rPr>
        <i/>
        <sz val="8"/>
        <rFont val="Times New Roman Cyr"/>
        <family val="1"/>
        <charset val="204"/>
      </rPr>
      <t xml:space="preserve">           Цены указаны с НДС 20% Товар сертифицирован </t>
    </r>
  </si>
  <si>
    <t>Цена с доставкой</t>
  </si>
  <si>
    <r>
      <t xml:space="preserve">                                    </t>
    </r>
    <r>
      <rPr>
        <i/>
        <sz val="11"/>
        <rFont val="Times New Roman Cyr"/>
        <charset val="204"/>
      </rPr>
      <t xml:space="preserve">     Действителен на 22 июня 2020 г.</t>
    </r>
  </si>
  <si>
    <r>
      <t xml:space="preserve">                                 </t>
    </r>
    <r>
      <rPr>
        <i/>
        <sz val="11"/>
        <rFont val="Times New Roman Cyr"/>
        <charset val="204"/>
      </rPr>
      <t xml:space="preserve">  Действителен на 22 июня 2020 г.</t>
    </r>
  </si>
  <si>
    <r>
      <t xml:space="preserve">                                  </t>
    </r>
    <r>
      <rPr>
        <i/>
        <sz val="11"/>
        <rFont val="Times New Roman Cyr"/>
        <charset val="204"/>
      </rPr>
      <t xml:space="preserve">    Действителен на 22 июня 2020 г.</t>
    </r>
  </si>
  <si>
    <r>
      <rPr>
        <b/>
        <sz val="10"/>
        <rFont val="Arial Cyr"/>
        <charset val="204"/>
      </rPr>
      <t>ОБЩЕСТВО С ОГРАНИЧЕННОЙ ОТВЕТСТВЕННОСТЬЮ «МПО»</t>
    </r>
    <r>
      <rPr>
        <sz val="10"/>
        <rFont val="Arial Cyr"/>
        <charset val="204"/>
      </rPr>
      <t xml:space="preserve">
ИНН 7807219467   ОГРН 1187847386242
</t>
    </r>
    <r>
      <rPr>
        <b/>
        <sz val="10"/>
        <rFont val="Arial Cyr"/>
        <charset val="204"/>
      </rPr>
      <t>agas@list.ru 
т. +7 812 748-53-54</t>
    </r>
  </si>
  <si>
    <r>
      <t xml:space="preserve">                            </t>
    </r>
    <r>
      <rPr>
        <i/>
        <sz val="11"/>
        <color rgb="FF0000FF"/>
        <rFont val="Times New Roman Cyr"/>
        <charset val="204"/>
      </rPr>
      <t xml:space="preserve">   </t>
    </r>
    <r>
      <rPr>
        <i/>
        <sz val="11"/>
        <rFont val="Times New Roman Cyr"/>
        <charset val="204"/>
      </rPr>
      <t>Действителен на 22 июня 2020 г.</t>
    </r>
  </si>
  <si>
    <t>запрос</t>
  </si>
  <si>
    <r>
      <t>Сборка с вентилем ВК-1, ВК-2, ВК-3 +</t>
    </r>
    <r>
      <rPr>
        <b/>
        <sz val="12"/>
        <color rgb="FFFF0000"/>
        <rFont val="Times New Roman Cyr"/>
        <charset val="204"/>
      </rPr>
      <t xml:space="preserve"> 375 р.</t>
    </r>
    <r>
      <rPr>
        <b/>
        <sz val="12"/>
        <rFont val="Times New Roman Cyr"/>
        <charset val="204"/>
      </rPr>
      <t xml:space="preserve">               Возможна сборка с вентилем заказчика.           
</t>
    </r>
  </si>
  <si>
    <r>
      <t xml:space="preserve">                           </t>
    </r>
    <r>
      <rPr>
        <i/>
        <sz val="11"/>
        <rFont val="Times New Roman Cyr"/>
        <charset val="204"/>
      </rPr>
      <t xml:space="preserve">    Действителен на 22 июня 2020 г.</t>
    </r>
  </si>
  <si>
    <r>
      <t xml:space="preserve">                              </t>
    </r>
    <r>
      <rPr>
        <i/>
        <sz val="11"/>
        <rFont val="Times New Roman Cyr"/>
        <charset val="204"/>
      </rPr>
      <t xml:space="preserve">   Действителен на 22 июня 2020 г.</t>
    </r>
  </si>
  <si>
    <r>
      <t>50-1,0-М-УХЛ1 без головок</t>
    </r>
    <r>
      <rPr>
        <sz val="8"/>
        <rFont val="Times New Roman Cyr"/>
        <charset val="204"/>
      </rPr>
      <t xml:space="preserve">  (20±1м)</t>
    </r>
  </si>
  <si>
    <r>
      <t>65-1,0-М-УХЛ1 без головок</t>
    </r>
    <r>
      <rPr>
        <sz val="8"/>
        <rFont val="Times New Roman Cyr"/>
        <charset val="204"/>
      </rPr>
      <t xml:space="preserve">  (20±1м)</t>
    </r>
  </si>
  <si>
    <r>
      <t>50-1,0-М-УХЛ1 без головок</t>
    </r>
    <r>
      <rPr>
        <sz val="8"/>
        <rFont val="Times New Roman Cyr"/>
        <charset val="204"/>
      </rPr>
      <t xml:space="preserve">  (18±1м)</t>
    </r>
  </si>
  <si>
    <r>
      <t>65-1,0-М-УХЛ1 без головок</t>
    </r>
    <r>
      <rPr>
        <sz val="8"/>
        <rFont val="Times New Roman Cyr"/>
        <charset val="204"/>
      </rPr>
      <t xml:space="preserve">  (18±1м)</t>
    </r>
  </si>
  <si>
    <r>
      <t>50-1,0-М-УХЛ1 без головок</t>
    </r>
    <r>
      <rPr>
        <sz val="8"/>
        <rFont val="Times New Roman Cyr"/>
        <charset val="204"/>
      </rPr>
      <t xml:space="preserve">  (15±1м)</t>
    </r>
  </si>
  <si>
    <r>
      <t>65-1,0-М-УХЛ1 без головок</t>
    </r>
    <r>
      <rPr>
        <sz val="8"/>
        <rFont val="Times New Roman Cyr"/>
        <charset val="204"/>
      </rPr>
      <t xml:space="preserve">  (15±1м)</t>
    </r>
  </si>
  <si>
    <r>
      <t>50-1,0-М-УХЛ1 без головок</t>
    </r>
    <r>
      <rPr>
        <sz val="8"/>
        <rFont val="Times New Roman Cyr"/>
        <charset val="204"/>
      </rPr>
      <t xml:space="preserve">  (10±1м)</t>
    </r>
  </si>
  <si>
    <r>
      <t>65-1,0-М-УХЛ1 без головок</t>
    </r>
    <r>
      <rPr>
        <sz val="8"/>
        <rFont val="Times New Roman Cyr"/>
        <charset val="204"/>
      </rPr>
      <t xml:space="preserve">  (10±1м)</t>
    </r>
  </si>
  <si>
    <r>
      <t>50-1,0-М-УХЛ1 с головками ГР-50ал</t>
    </r>
    <r>
      <rPr>
        <sz val="8"/>
        <rFont val="Times New Roman Cyr"/>
        <charset val="204"/>
      </rPr>
      <t xml:space="preserve">  (20±1м)</t>
    </r>
  </si>
  <si>
    <r>
      <t>65-1,0-М-УХЛ1 с головками ГР-65ал</t>
    </r>
    <r>
      <rPr>
        <sz val="8"/>
        <rFont val="Times New Roman Cyr"/>
        <charset val="204"/>
      </rPr>
      <t xml:space="preserve">  (20±1м)</t>
    </r>
  </si>
  <si>
    <r>
      <t>50-1,0-М-УХЛ1 с головками ГР-50ал</t>
    </r>
    <r>
      <rPr>
        <sz val="8"/>
        <rFont val="Times New Roman Cyr"/>
        <charset val="204"/>
      </rPr>
      <t xml:space="preserve">  (18±1м)</t>
    </r>
  </si>
  <si>
    <r>
      <t>65-1,0-М-УХЛ1 с головками ГР-65ал</t>
    </r>
    <r>
      <rPr>
        <sz val="8"/>
        <rFont val="Times New Roman Cyr"/>
        <charset val="204"/>
      </rPr>
      <t xml:space="preserve">  (18±1м)</t>
    </r>
  </si>
  <si>
    <r>
      <t>50-1,0-М-УХЛ1 с головками ГР-50ал</t>
    </r>
    <r>
      <rPr>
        <sz val="8"/>
        <rFont val="Times New Roman Cyr"/>
        <charset val="204"/>
      </rPr>
      <t xml:space="preserve">  (15±1м)</t>
    </r>
  </si>
  <si>
    <r>
      <t>65-1,0-М-УХЛ1 с головками ГР-65ал</t>
    </r>
    <r>
      <rPr>
        <sz val="8"/>
        <rFont val="Times New Roman Cyr"/>
        <charset val="204"/>
      </rPr>
      <t xml:space="preserve">  (15±1м)</t>
    </r>
  </si>
  <si>
    <r>
      <t>50-1,0-М-УХЛ1 с головками ГР-50ал</t>
    </r>
    <r>
      <rPr>
        <sz val="8"/>
        <rFont val="Times New Roman Cyr"/>
        <charset val="204"/>
      </rPr>
      <t xml:space="preserve">  (10±1м)</t>
    </r>
  </si>
  <si>
    <r>
      <t>65-1,0-М-УХЛ1 с головками ГР-65ал</t>
    </r>
    <r>
      <rPr>
        <sz val="8"/>
        <rFont val="Times New Roman Cyr"/>
        <charset val="204"/>
      </rPr>
      <t xml:space="preserve">  (10±1м)</t>
    </r>
  </si>
  <si>
    <r>
      <t>50-1,0-М-УХЛ1 с головками ГР-50а-пл</t>
    </r>
    <r>
      <rPr>
        <sz val="8"/>
        <rFont val="Times New Roman Cyr"/>
        <charset val="204"/>
      </rPr>
      <t xml:space="preserve">  (20±1м)</t>
    </r>
  </si>
  <si>
    <r>
      <t>65-1,0-М-УХЛ1 с головками ГР-65а-пл</t>
    </r>
    <r>
      <rPr>
        <sz val="8"/>
        <rFont val="Times New Roman Cyr"/>
        <charset val="204"/>
      </rPr>
      <t xml:space="preserve">  (20±1м)</t>
    </r>
  </si>
  <si>
    <r>
      <t>50-1,0-М-УХЛ1 с головками ГР-50а-пл</t>
    </r>
    <r>
      <rPr>
        <sz val="8"/>
        <rFont val="Times New Roman Cyr"/>
        <charset val="204"/>
      </rPr>
      <t xml:space="preserve">  (18±1м)</t>
    </r>
  </si>
  <si>
    <r>
      <t>65-1,0-М-УХЛ1 с головками ГР-65а-пл</t>
    </r>
    <r>
      <rPr>
        <sz val="8"/>
        <rFont val="Times New Roman Cyr"/>
        <charset val="204"/>
      </rPr>
      <t xml:space="preserve">  (18±1м)</t>
    </r>
  </si>
  <si>
    <r>
      <t>50-1,0-М-УХЛ1 с головками ГР-50а-пл</t>
    </r>
    <r>
      <rPr>
        <sz val="8"/>
        <rFont val="Times New Roman Cyr"/>
        <charset val="204"/>
      </rPr>
      <t xml:space="preserve">  (15±1м)</t>
    </r>
  </si>
  <si>
    <r>
      <t>65-1,0-М-УХЛ1 с головками ГР-65а-пл</t>
    </r>
    <r>
      <rPr>
        <sz val="8"/>
        <rFont val="Times New Roman Cyr"/>
        <charset val="204"/>
      </rPr>
      <t xml:space="preserve">  (15±1м)</t>
    </r>
  </si>
  <si>
    <r>
      <t>50-1,0-М-УХЛ1 с головками ГР-50а-пл</t>
    </r>
    <r>
      <rPr>
        <sz val="8"/>
        <rFont val="Times New Roman Cyr"/>
        <charset val="204"/>
      </rPr>
      <t xml:space="preserve">  (10±1м)</t>
    </r>
  </si>
  <si>
    <r>
      <t>65-1,0-М-УХЛ1 с головками ГР-65а-пл</t>
    </r>
    <r>
      <rPr>
        <sz val="8"/>
        <rFont val="Times New Roman Cyr"/>
        <charset val="204"/>
      </rPr>
      <t xml:space="preserve">  (10±1м)</t>
    </r>
  </si>
  <si>
    <r>
      <t>50-1,0-М-УХЛ1 с головками ГР-50пл</t>
    </r>
    <r>
      <rPr>
        <sz val="8"/>
        <rFont val="Times New Roman Cyr"/>
        <charset val="204"/>
      </rPr>
      <t xml:space="preserve">  (20±1м)</t>
    </r>
  </si>
  <si>
    <r>
      <t>65-1,0-М-УХЛ1 с головками ГР-65пл</t>
    </r>
    <r>
      <rPr>
        <sz val="8"/>
        <rFont val="Times New Roman Cyr"/>
        <charset val="204"/>
      </rPr>
      <t xml:space="preserve">  (20±1м)</t>
    </r>
  </si>
  <si>
    <r>
      <t>50-1,0-М-УХЛ1 с головками ГР-50пл</t>
    </r>
    <r>
      <rPr>
        <sz val="8"/>
        <rFont val="Times New Roman Cyr"/>
        <charset val="204"/>
      </rPr>
      <t xml:space="preserve">  (18±1м)</t>
    </r>
  </si>
  <si>
    <r>
      <t>65-1,0-М-УХЛ1 с головками ГР-65пл</t>
    </r>
    <r>
      <rPr>
        <sz val="8"/>
        <rFont val="Times New Roman Cyr"/>
        <charset val="204"/>
      </rPr>
      <t xml:space="preserve">  (18±1м)</t>
    </r>
  </si>
  <si>
    <r>
      <t>50-1,0-М-УХЛ1 с головками ГР-50пл</t>
    </r>
    <r>
      <rPr>
        <sz val="8"/>
        <rFont val="Times New Roman Cyr"/>
        <charset val="204"/>
      </rPr>
      <t xml:space="preserve">  (15±1м)</t>
    </r>
  </si>
  <si>
    <r>
      <t>65-1,0-М-УХЛ1 с головками ГР-65пл</t>
    </r>
    <r>
      <rPr>
        <sz val="8"/>
        <rFont val="Times New Roman Cyr"/>
        <charset val="204"/>
      </rPr>
      <t xml:space="preserve">  (15±1м)</t>
    </r>
  </si>
  <si>
    <r>
      <t>50-1,0-М-УХЛ1 с головками ГР-50пл</t>
    </r>
    <r>
      <rPr>
        <sz val="8"/>
        <rFont val="Times New Roman Cyr"/>
        <charset val="204"/>
      </rPr>
      <t xml:space="preserve">  (10±1м)</t>
    </r>
  </si>
  <si>
    <r>
      <t>65-1,0-М-УХЛ1 с головками ГР-65пл</t>
    </r>
    <r>
      <rPr>
        <sz val="8"/>
        <rFont val="Times New Roman Cyr"/>
        <charset val="204"/>
      </rPr>
      <t xml:space="preserve">  (10±1м)</t>
    </r>
  </si>
  <si>
    <r>
      <t>50-1,0-М-УХЛ1 с ГР-50ал и РС-50,01ал</t>
    </r>
    <r>
      <rPr>
        <sz val="8"/>
        <rFont val="Times New Roman Cyr"/>
        <charset val="204"/>
      </rPr>
      <t xml:space="preserve">  (20±1м)</t>
    </r>
  </si>
  <si>
    <r>
      <t>65-1,0-М-УХЛ1 с ГР-65ал и РС-70,01ал</t>
    </r>
    <r>
      <rPr>
        <sz val="8"/>
        <rFont val="Times New Roman Cyr"/>
        <charset val="204"/>
      </rPr>
      <t xml:space="preserve">  (20±1м)</t>
    </r>
  </si>
  <si>
    <r>
      <t>50-1,0-М-УХЛ1 с ГР-50ал и РС-50,01ал</t>
    </r>
    <r>
      <rPr>
        <sz val="8"/>
        <rFont val="Times New Roman Cyr"/>
        <charset val="204"/>
      </rPr>
      <t xml:space="preserve">  (18±1м)</t>
    </r>
  </si>
  <si>
    <r>
      <t>65-1,0-М-УХЛ1 с ГР-65ал и РС-70,01ал</t>
    </r>
    <r>
      <rPr>
        <sz val="8"/>
        <rFont val="Times New Roman Cyr"/>
        <charset val="204"/>
      </rPr>
      <t xml:space="preserve">  (18±1м)</t>
    </r>
  </si>
  <si>
    <r>
      <t>50-1,0-М-УХЛ1 с ГР-50ал и РС-50,01ал</t>
    </r>
    <r>
      <rPr>
        <sz val="8"/>
        <rFont val="Times New Roman Cyr"/>
        <charset val="204"/>
      </rPr>
      <t xml:space="preserve">  (15±1м)</t>
    </r>
  </si>
  <si>
    <r>
      <t>65-1,0-М-УХЛ1 с ГР-65ал и РС-70,01ал</t>
    </r>
    <r>
      <rPr>
        <sz val="8"/>
        <rFont val="Times New Roman Cyr"/>
        <charset val="204"/>
      </rPr>
      <t xml:space="preserve">  (15±1м)</t>
    </r>
  </si>
  <si>
    <r>
      <t>50-1,0-М-УХЛ1 с ГР-50ал и РС-50,01ал</t>
    </r>
    <r>
      <rPr>
        <sz val="8"/>
        <rFont val="Times New Roman Cyr"/>
        <charset val="204"/>
      </rPr>
      <t xml:space="preserve">  (10±1м)</t>
    </r>
  </si>
  <si>
    <r>
      <t>65-1,0-М-УХЛ1 с ГР-65ал и РС-70,01ал</t>
    </r>
    <r>
      <rPr>
        <sz val="8"/>
        <rFont val="Times New Roman Cyr"/>
        <charset val="204"/>
      </rPr>
      <t xml:space="preserve">  (10±1м)</t>
    </r>
  </si>
  <si>
    <r>
      <t>50-1,0-М-УХЛ1 с ГР-50а-пл и РС-50,01ал</t>
    </r>
    <r>
      <rPr>
        <sz val="8"/>
        <rFont val="Times New Roman Cyr"/>
        <charset val="204"/>
      </rPr>
      <t xml:space="preserve"> (20±1м)</t>
    </r>
  </si>
  <si>
    <r>
      <t>65-1,0-М-УХЛ1 с ГР-65а-пл и РС-70,01ал</t>
    </r>
    <r>
      <rPr>
        <sz val="8"/>
        <rFont val="Times New Roman Cyr"/>
        <charset val="204"/>
      </rPr>
      <t xml:space="preserve"> (20±1м)</t>
    </r>
  </si>
  <si>
    <r>
      <t>50-1,0-М-УХЛ1 с ГР-50а-пл и РС-50,01ал</t>
    </r>
    <r>
      <rPr>
        <sz val="8"/>
        <rFont val="Times New Roman Cyr"/>
        <charset val="204"/>
      </rPr>
      <t xml:space="preserve"> (18±1м)</t>
    </r>
  </si>
  <si>
    <r>
      <t>65-1,0-М-УХЛ1 с ГР-65а-пл и РС-70,01ал</t>
    </r>
    <r>
      <rPr>
        <sz val="8"/>
        <rFont val="Times New Roman Cyr"/>
        <charset val="204"/>
      </rPr>
      <t xml:space="preserve"> (18±1м)</t>
    </r>
  </si>
  <si>
    <r>
      <t>50-1,0-М-УХЛ1 с ГР-50а-пл и РС-50,01ал</t>
    </r>
    <r>
      <rPr>
        <sz val="8"/>
        <rFont val="Times New Roman Cyr"/>
        <charset val="204"/>
      </rPr>
      <t xml:space="preserve"> (15±1м)</t>
    </r>
  </si>
  <si>
    <r>
      <t>65-1,0-М-УХЛ1 с ГР-65а-пл и РС-70,01ал</t>
    </r>
    <r>
      <rPr>
        <sz val="8"/>
        <rFont val="Times New Roman Cyr"/>
        <charset val="204"/>
      </rPr>
      <t xml:space="preserve"> (15±1м)</t>
    </r>
  </si>
  <si>
    <r>
      <t>50-1,0-М-УХЛ1 с ГР-50а-пл и РС-50,01ал</t>
    </r>
    <r>
      <rPr>
        <sz val="8"/>
        <rFont val="Times New Roman Cyr"/>
        <charset val="204"/>
      </rPr>
      <t xml:space="preserve"> (10±1м)</t>
    </r>
  </si>
  <si>
    <r>
      <t>65-1,0-М-УХЛ1 с ГР-65а-пл и РС-70,01ал</t>
    </r>
    <r>
      <rPr>
        <sz val="8"/>
        <rFont val="Times New Roman Cyr"/>
        <charset val="204"/>
      </rPr>
      <t xml:space="preserve"> (10±1м)</t>
    </r>
  </si>
  <si>
    <r>
      <t>50-1,0-М-УХЛ1 с ГР-50пл и РС-50,01пл</t>
    </r>
    <r>
      <rPr>
        <sz val="8"/>
        <rFont val="Times New Roman Cyr"/>
        <charset val="204"/>
      </rPr>
      <t xml:space="preserve">  (20±1м)</t>
    </r>
  </si>
  <si>
    <r>
      <t>65-1,0-М-УХЛ1 с ГР-65пл и РС-70,01пл</t>
    </r>
    <r>
      <rPr>
        <sz val="8"/>
        <rFont val="Times New Roman Cyr"/>
        <charset val="204"/>
      </rPr>
      <t xml:space="preserve">  (20±1м)</t>
    </r>
  </si>
  <si>
    <r>
      <t>50-1,0-М-УХЛ1 с ГР-50пл и РС-50,01пл</t>
    </r>
    <r>
      <rPr>
        <sz val="8"/>
        <rFont val="Times New Roman Cyr"/>
        <charset val="204"/>
      </rPr>
      <t xml:space="preserve">  (18±1м)</t>
    </r>
  </si>
  <si>
    <r>
      <t>65-1,0-М-УХЛ1 с ГР-65пл и РС-70,01пл</t>
    </r>
    <r>
      <rPr>
        <sz val="8"/>
        <rFont val="Times New Roman Cyr"/>
        <charset val="204"/>
      </rPr>
      <t xml:space="preserve">  (18±1м)</t>
    </r>
  </si>
  <si>
    <r>
      <t>50-1,0-М-УХЛ1 с ГР-50пл и РС-50,01пл</t>
    </r>
    <r>
      <rPr>
        <sz val="8"/>
        <rFont val="Times New Roman Cyr"/>
        <charset val="204"/>
      </rPr>
      <t xml:space="preserve">  (15±1м)</t>
    </r>
  </si>
  <si>
    <r>
      <t>65-1,0-М-УХЛ1 с ГР-65пл и РС-70,01пл</t>
    </r>
    <r>
      <rPr>
        <sz val="8"/>
        <rFont val="Times New Roman Cyr"/>
        <charset val="204"/>
      </rPr>
      <t xml:space="preserve">  (15±1м)</t>
    </r>
  </si>
  <si>
    <r>
      <t>50-1,0-М-УХЛ1 с ГР-50пл и РС-50,01пл</t>
    </r>
    <r>
      <rPr>
        <sz val="8"/>
        <rFont val="Times New Roman Cyr"/>
        <charset val="204"/>
      </rPr>
      <t xml:space="preserve">  (10±1м)</t>
    </r>
  </si>
  <si>
    <r>
      <t>65-1,0-М-УХЛ1 с ГР-65пл и РС-70,01пл</t>
    </r>
    <r>
      <rPr>
        <sz val="8"/>
        <rFont val="Times New Roman Cyr"/>
        <charset val="204"/>
      </rPr>
      <t xml:space="preserve">  (10±1м)</t>
    </r>
  </si>
  <si>
    <r>
      <t>80-1,0-М-УХЛ1 без головок</t>
    </r>
    <r>
      <rPr>
        <sz val="8"/>
        <rFont val="Times New Roman Cyr"/>
        <charset val="204"/>
      </rPr>
      <t xml:space="preserve">  (20±1м)</t>
    </r>
  </si>
  <si>
    <r>
      <t>80-1,0-М-УХЛ1 без головок</t>
    </r>
    <r>
      <rPr>
        <sz val="8"/>
        <rFont val="Times New Roman Cyr"/>
        <charset val="204"/>
      </rPr>
      <t xml:space="preserve">  (18±1м)</t>
    </r>
  </si>
  <si>
    <r>
      <t>80-1,0-М-УХЛ1 без головок</t>
    </r>
    <r>
      <rPr>
        <sz val="8"/>
        <rFont val="Times New Roman Cyr"/>
        <charset val="204"/>
      </rPr>
      <t xml:space="preserve">  (15±1м)</t>
    </r>
  </si>
  <si>
    <r>
      <t>80-1,0-М-УХЛ1 без головок</t>
    </r>
    <r>
      <rPr>
        <sz val="8"/>
        <rFont val="Times New Roman Cyr"/>
        <charset val="204"/>
      </rPr>
      <t xml:space="preserve">  (10±1м)</t>
    </r>
  </si>
  <si>
    <r>
      <t>80-1,0-М-УХЛ1 с головками ГР-80ал</t>
    </r>
    <r>
      <rPr>
        <sz val="8"/>
        <rFont val="Times New Roman Cyr"/>
        <charset val="204"/>
      </rPr>
      <t xml:space="preserve">  (20±1м)</t>
    </r>
  </si>
  <si>
    <r>
      <t>80-1,0-М-УХЛ1 с головками ГР-80ал</t>
    </r>
    <r>
      <rPr>
        <sz val="8"/>
        <rFont val="Times New Roman Cyr"/>
        <charset val="204"/>
      </rPr>
      <t xml:space="preserve">  (18±1м)</t>
    </r>
  </si>
  <si>
    <r>
      <t>80-1,0-М-УХЛ1 с головками ГР-80ал</t>
    </r>
    <r>
      <rPr>
        <sz val="8"/>
        <rFont val="Times New Roman Cyr"/>
        <charset val="204"/>
      </rPr>
      <t xml:space="preserve">  (15±1м)</t>
    </r>
  </si>
  <si>
    <r>
      <t>80-1,0-М-УХЛ1 с головками ГР-80ал</t>
    </r>
    <r>
      <rPr>
        <sz val="8"/>
        <rFont val="Times New Roman Cyr"/>
        <charset val="204"/>
      </rPr>
      <t xml:space="preserve">  (10±1м)</t>
    </r>
  </si>
  <si>
    <r>
      <t xml:space="preserve">80-1,0-М-УХЛ1 с головками ГР-80а-пл </t>
    </r>
    <r>
      <rPr>
        <sz val="8"/>
        <rFont val="Times New Roman Cyr"/>
        <charset val="204"/>
      </rPr>
      <t xml:space="preserve">  (20±1м)</t>
    </r>
  </si>
  <si>
    <r>
      <t xml:space="preserve">80-1,0-М-УХЛ1 с головками ГР-80а-пл </t>
    </r>
    <r>
      <rPr>
        <sz val="8"/>
        <rFont val="Times New Roman Cyr"/>
        <charset val="204"/>
      </rPr>
      <t xml:space="preserve">  (18±1м)</t>
    </r>
  </si>
  <si>
    <r>
      <t xml:space="preserve">80-1,0-М-УХЛ1 с головками ГР-80а-пл </t>
    </r>
    <r>
      <rPr>
        <sz val="8"/>
        <rFont val="Times New Roman Cyr"/>
        <charset val="204"/>
      </rPr>
      <t xml:space="preserve">  (15±1м)</t>
    </r>
  </si>
  <si>
    <r>
      <t xml:space="preserve">80-1,0-М-УХЛ1 с головками ГР-80а-пл </t>
    </r>
    <r>
      <rPr>
        <sz val="8"/>
        <rFont val="Times New Roman Cyr"/>
        <charset val="204"/>
      </rPr>
      <t xml:space="preserve">  (10±1м)</t>
    </r>
  </si>
  <si>
    <t>Обращаем внимание - в данном перечене продукции указаны только расчетные цены, дополнительные скидки предоставляются в соответствии с действующей системой скидок.</t>
  </si>
  <si>
    <r>
      <t xml:space="preserve"> </t>
    </r>
    <r>
      <rPr>
        <b/>
        <i/>
        <sz val="10"/>
        <rFont val="Times New Roman Cyr"/>
        <charset val="204"/>
      </rPr>
      <t xml:space="preserve">  Внимание!!! В прайс листе указаны цены на серийно - выпускаемую продукцию       </t>
    </r>
    <r>
      <rPr>
        <b/>
        <i/>
        <sz val="10"/>
        <rFont val="Times New Roman CYR"/>
        <family val="1"/>
        <charset val="204"/>
      </rPr>
      <t xml:space="preserve">   </t>
    </r>
    <r>
      <rPr>
        <i/>
        <sz val="8"/>
        <rFont val="Times New Roman Cyr"/>
        <family val="1"/>
        <charset val="204"/>
      </rPr>
      <t xml:space="preserve">                                                 Цены указаны с НДС 20% Товар сертифицирован </t>
    </r>
  </si>
  <si>
    <t>цена</t>
  </si>
  <si>
    <t>1297р</t>
  </si>
  <si>
    <t>2033р</t>
  </si>
  <si>
    <t>2727р</t>
  </si>
  <si>
    <r>
      <t xml:space="preserve">    Внимание!!! В прайс листе указаны цены на серийно - выпускаемую продукцию        </t>
    </r>
    <r>
      <rPr>
        <i/>
        <sz val="8"/>
        <rFont val="Times New Roman Cyr"/>
        <charset val="204"/>
      </rPr>
      <t xml:space="preserve">  </t>
    </r>
    <r>
      <rPr>
        <i/>
        <sz val="8"/>
        <rFont val="Times New Roman Cyr"/>
        <family val="1"/>
        <charset val="204"/>
      </rPr>
      <t xml:space="preserve">                                                   Цены указаны с НДС 20% Товар сертифицирован </t>
    </r>
  </si>
  <si>
    <r>
      <t>Стенд металлический</t>
    </r>
    <r>
      <rPr>
        <b/>
        <sz val="10"/>
        <rFont val="Times New Roman Cyr"/>
        <charset val="204"/>
      </rPr>
      <t xml:space="preserve"> "Комби"</t>
    </r>
    <r>
      <rPr>
        <sz val="10"/>
        <rFont val="Times New Roman CYR"/>
        <charset val="204"/>
      </rPr>
      <t xml:space="preserve"> (без комплекта)</t>
    </r>
  </si>
  <si>
    <r>
      <t>Стенд металлический</t>
    </r>
    <r>
      <rPr>
        <b/>
        <sz val="10"/>
        <rFont val="Times New Roman Cyr"/>
        <charset val="204"/>
      </rPr>
      <t xml:space="preserve"> "Бункер"</t>
    </r>
    <r>
      <rPr>
        <sz val="10"/>
        <rFont val="Times New Roman CYR"/>
        <charset val="204"/>
      </rPr>
      <t xml:space="preserve"> (без комплекта)</t>
    </r>
  </si>
  <si>
    <r>
      <t xml:space="preserve">Стенд металлический </t>
    </r>
    <r>
      <rPr>
        <b/>
        <sz val="10"/>
        <rFont val="Times New Roman Cyr"/>
        <charset val="204"/>
      </rPr>
      <t>"Бункер"</t>
    </r>
    <r>
      <rPr>
        <sz val="10"/>
        <rFont val="Times New Roman CYR"/>
        <charset val="204"/>
      </rPr>
      <t xml:space="preserve"> Разборный  (без комплекта)</t>
    </r>
  </si>
  <si>
    <r>
      <t xml:space="preserve">Внимание!!! В прайс листе указаны цены на серийно - выпускаемую продукцию      </t>
    </r>
    <r>
      <rPr>
        <b/>
        <i/>
        <sz val="10"/>
        <rFont val="Times New Roman CYR"/>
        <family val="1"/>
        <charset val="204"/>
      </rPr>
      <t xml:space="preserve">  </t>
    </r>
    <r>
      <rPr>
        <i/>
        <sz val="8"/>
        <rFont val="Times New Roman Cyr"/>
        <family val="1"/>
        <charset val="204"/>
      </rPr>
      <t xml:space="preserve">                                  Цены указаны с НДС 20% Товар сертифицирован </t>
    </r>
  </si>
  <si>
    <r>
      <t>Плакаты "Умей действовать при пожаре"</t>
    </r>
    <r>
      <rPr>
        <sz val="7"/>
        <rFont val="Times New Roman CYR"/>
        <charset val="204"/>
      </rPr>
      <t xml:space="preserve"> (Бумага А3,150-170гр/м,10листов)</t>
    </r>
  </si>
  <si>
    <r>
      <t>Плакаты "Первичные средства пожаротуш."</t>
    </r>
    <r>
      <rPr>
        <sz val="6"/>
        <rFont val="Times New Roman Cyr"/>
        <charset val="204"/>
      </rPr>
      <t xml:space="preserve"> (Бумага465х610мм,150-170гр/м,3листа)</t>
    </r>
  </si>
  <si>
    <r>
      <t>Плакаты "Пожарная безопасность"</t>
    </r>
    <r>
      <rPr>
        <sz val="7"/>
        <rFont val="Times New Roman CYR"/>
        <charset val="204"/>
      </rPr>
      <t xml:space="preserve"> (Бумага465х610мм,150-170гр/м,2листа)</t>
    </r>
  </si>
  <si>
    <t>№ п/п</t>
  </si>
  <si>
    <t>Артикул</t>
  </si>
  <si>
    <t>Код</t>
  </si>
  <si>
    <t>Производитель</t>
  </si>
  <si>
    <t>Упак.</t>
  </si>
  <si>
    <t>Цена за  шт. в т.ч. НДС</t>
  </si>
  <si>
    <t>Цена 
без НДС</t>
  </si>
  <si>
    <t>НДС</t>
  </si>
  <si>
    <t>Ставка,%</t>
  </si>
  <si>
    <t>Сумма, руб.</t>
  </si>
  <si>
    <t>МС106054</t>
  </si>
  <si>
    <t>ООО "ТД "АППОЛО"</t>
  </si>
  <si>
    <t>002 01</t>
  </si>
  <si>
    <t>МС103586</t>
  </si>
  <si>
    <t>002 02</t>
  </si>
  <si>
    <t>МС103588</t>
  </si>
  <si>
    <t>002 03</t>
  </si>
  <si>
    <t>МС103584</t>
  </si>
  <si>
    <t>002 04</t>
  </si>
  <si>
    <t>МС103582</t>
  </si>
  <si>
    <t>002 05</t>
  </si>
  <si>
    <t>МС101942</t>
  </si>
  <si>
    <t>002 06</t>
  </si>
  <si>
    <t>МС102361</t>
  </si>
  <si>
    <t>002 07</t>
  </si>
  <si>
    <t>МС101943</t>
  </si>
  <si>
    <t>001 02</t>
  </si>
  <si>
    <t>МС000176</t>
  </si>
  <si>
    <t>00112</t>
  </si>
  <si>
    <t>МС 105878</t>
  </si>
  <si>
    <t>001 05</t>
  </si>
  <si>
    <t>МС000177</t>
  </si>
  <si>
    <t>00111</t>
  </si>
  <si>
    <t>МС 105877</t>
  </si>
  <si>
    <t>5295200</t>
  </si>
  <si>
    <t>МС 104625</t>
  </si>
  <si>
    <t>001 01</t>
  </si>
  <si>
    <t>МС 103841</t>
  </si>
  <si>
    <t>50/250</t>
  </si>
  <si>
    <t>001 04</t>
  </si>
  <si>
    <t>МС 103842</t>
  </si>
  <si>
    <t xml:space="preserve"> САЛФЕТКИ, ПОВЯЗКИ</t>
  </si>
  <si>
    <t>МС105998</t>
  </si>
  <si>
    <t>60</t>
  </si>
  <si>
    <t>МС105999</t>
  </si>
  <si>
    <t>МС106000</t>
  </si>
  <si>
    <t>МС105997</t>
  </si>
  <si>
    <t>Салфетки влажные антибактериальные из нетканого материала с хлоргексидином 130 мм х 180 мм</t>
  </si>
  <si>
    <t>250/1000</t>
  </si>
  <si>
    <t>053 00</t>
  </si>
  <si>
    <t>МС103594</t>
  </si>
  <si>
    <t>054 00</t>
  </si>
  <si>
    <t>МС103595</t>
  </si>
  <si>
    <t>Салфетка антисептическая спиртовая для дезинфекционной обработки тела, приборов и других поверхностей 130мм х 180мм</t>
  </si>
  <si>
    <t>021 00</t>
  </si>
  <si>
    <t>МС103782</t>
  </si>
  <si>
    <t>Повязка гемостатическая 6х10 кровоостанавливающая  №1</t>
  </si>
  <si>
    <t>20/200</t>
  </si>
  <si>
    <t>02301</t>
  </si>
  <si>
    <t>МС103752</t>
  </si>
  <si>
    <t>Средство перевязочное гемостатическое стерильное с аминокапроновой кислотой 6х10</t>
  </si>
  <si>
    <t>017 00</t>
  </si>
  <si>
    <t>100504  (МС104043)</t>
  </si>
  <si>
    <t>Повязка антимикробная с хлоргексидином 6х10 "АППОЛО"</t>
  </si>
  <si>
    <t>053 00Ш</t>
  </si>
  <si>
    <t>МС104071</t>
  </si>
  <si>
    <t>Шоубокс — салфетка с перекисью водорода для обработки мелких ран, ссадин, порезов 130мм х 180мм</t>
  </si>
  <si>
    <t>054 00Ш</t>
  </si>
  <si>
    <t>МС104070</t>
  </si>
  <si>
    <t>Шоубокс — салфетка антисептическая спиртовая для дезинфекционной обработки тела, приборов и других поверхностей 130мм х 180мм</t>
  </si>
  <si>
    <t>16427 05</t>
  </si>
  <si>
    <t>МС101849</t>
  </si>
  <si>
    <t>Салфетки марлевые ст. 45 см х 29 см, № 5 двухслойные</t>
  </si>
  <si>
    <t>16427 10</t>
  </si>
  <si>
    <t>МС101898</t>
  </si>
  <si>
    <t>Салфетки марлевые ст. 16 см х 14 см, № 10 двухслойные</t>
  </si>
  <si>
    <t>16427 20</t>
  </si>
  <si>
    <t xml:space="preserve"> МС101612</t>
  </si>
  <si>
    <t>Салфетки марлевые ст. 16 см х 14 см, № 20 двухслойные</t>
  </si>
  <si>
    <t xml:space="preserve">АПТЕЧКИ ПЕРВОЙ ПОМОЩИ ПО ПРИКАЗАМ МИНЗДРАВСОЦРАЗВИТИЯ РОССИИ </t>
  </si>
  <si>
    <t>04700К 04700</t>
  </si>
  <si>
    <t>МС105561</t>
  </si>
  <si>
    <t>Аптечка первой помощи работникам (в оранжевом пластиковом чемоданчике) По приказу №169н от 05 марта 2011г.</t>
  </si>
  <si>
    <t>047 00С</t>
  </si>
  <si>
    <t>МС102812</t>
  </si>
  <si>
    <t>Аптечка первой помощи работникам (в сумке одноярусной) по приказу №169н от 05 марта 2011г.</t>
  </si>
  <si>
    <t>047 00П</t>
  </si>
  <si>
    <t>МС102813</t>
  </si>
  <si>
    <t>Аптечка первой помощи работникам (в пластиковом шкафу) по приказу №169н от 05 марта 2011г.</t>
  </si>
  <si>
    <t>047 00М</t>
  </si>
  <si>
    <t>МС102814</t>
  </si>
  <si>
    <t>Аптечка первой помощи работникам (в металлическом шкафу) по приказу №169н от 05 марта 2011г.</t>
  </si>
  <si>
    <t>051 01С</t>
  </si>
  <si>
    <t>МС103384</t>
  </si>
  <si>
    <t>Укладка для оказания первой помощи в поездах дальнего следования РЖД (комплектуется в 2 сумки)</t>
  </si>
  <si>
    <t>051 02П</t>
  </si>
  <si>
    <t>МС103341</t>
  </si>
  <si>
    <t xml:space="preserve">Укладка первой помощи для вагонов поездов дальнего следования и пригородных электропоездов
 РЖД (в пластиковом чемоданчике) </t>
  </si>
  <si>
    <t>049 00</t>
  </si>
  <si>
    <t>МС103147</t>
  </si>
  <si>
    <t>Укладка для оказания первой помощи в сельских поселениях, лицами, имеющими соответствующую подготовку" по приказу №907 Н от 11.08.2011г.</t>
  </si>
  <si>
    <t>048 00</t>
  </si>
  <si>
    <t>МС103146</t>
  </si>
  <si>
    <t>Укладка для оказания первой помощи пострадавшим в дорожно-транспортных происшествиях сотрудниками ГИБДД МВД РФ по приказу №905 Н от 10.08.2011г.</t>
  </si>
  <si>
    <t>055 00</t>
  </si>
  <si>
    <t>МС103411</t>
  </si>
  <si>
    <t xml:space="preserve">Набор для оказания первой помощи для оснащения пожарных автомобилей (рюкзак) 
По приказу №408 Н от 10.10.2012г. </t>
  </si>
  <si>
    <t>013 04</t>
  </si>
  <si>
    <t>МС103692</t>
  </si>
  <si>
    <t xml:space="preserve">Набор противоожоговый  ССМП (в сумке) по приказу №549н </t>
  </si>
  <si>
    <t>042 01П</t>
  </si>
  <si>
    <t>МС102443</t>
  </si>
  <si>
    <t>Аптечка первой помощи автомобильная АППОЛО-АВТО (пластиковый чемоданчик)</t>
  </si>
  <si>
    <t>042 01С</t>
  </si>
  <si>
    <t>МС102439</t>
  </si>
  <si>
    <t>Аптечка первой помощи автомобильная АППОЛО-АВТО (мягкий футляр)</t>
  </si>
  <si>
    <t>020 02П</t>
  </si>
  <si>
    <t>МС102440</t>
  </si>
  <si>
    <t>Аптечка первой помощи АППОЛО-АВТО-ДОРОЖНАЯ (пластиковый чемоданчик)</t>
  </si>
  <si>
    <t>042 03</t>
  </si>
  <si>
    <t>МС102234</t>
  </si>
  <si>
    <t>Набор АВТОМОБИЛИСТА «АППОЛО» 
(СТРОГО: под заказ, без скидок, предоплата, изготовление до 30 календарных дней)</t>
  </si>
  <si>
    <t>042 02</t>
  </si>
  <si>
    <t>СТ101642</t>
  </si>
  <si>
    <t>Аптечка АВТОЛЕДИ "АППОЛО"</t>
  </si>
  <si>
    <t>008 00</t>
  </si>
  <si>
    <t>Аптечка "Мамы и Малыша" "АППОЛО"</t>
  </si>
  <si>
    <t>010 02</t>
  </si>
  <si>
    <t>МС101685</t>
  </si>
  <si>
    <t>Аптечка ДАЧНАЯ "АППОЛО"</t>
  </si>
  <si>
    <t>010 03П</t>
  </si>
  <si>
    <t>Аптечка ДОМАШНЯЯ "АППОЛО" (пластиковый чемоданчик)</t>
  </si>
  <si>
    <t>035 00</t>
  </si>
  <si>
    <t>МС101657</t>
  </si>
  <si>
    <t>Аптечка первой помощи АНТИ-СПИД (ВИЧ)</t>
  </si>
  <si>
    <t>010 01</t>
  </si>
  <si>
    <t>МС102510</t>
  </si>
  <si>
    <t>Аптечка общего назначения "АППОЛО"</t>
  </si>
  <si>
    <t>066 01</t>
  </si>
  <si>
    <t>МС 105923</t>
  </si>
  <si>
    <t>Аптечка первой помощи индивидуальная (АППИ) «АППОЛО»</t>
  </si>
  <si>
    <t>,</t>
  </si>
  <si>
    <t>АПТЕЧКИ УНИВЕРСАЛЬНЫЕ</t>
  </si>
  <si>
    <t>007 01</t>
  </si>
  <si>
    <t>Аптечка УНИВЕРСАЛЬНАЯ "АППОЛО"</t>
  </si>
  <si>
    <t>007 03П</t>
  </si>
  <si>
    <t>Аптечка "УНИВЕРСАЛЬНАЯ MINI" (пластиковый  футляр)</t>
  </si>
  <si>
    <t>013 01</t>
  </si>
  <si>
    <t>МС101620</t>
  </si>
  <si>
    <t>Аптечка УНИВЕРСАЛЬНАЯ  ПРОТИВООЖОГОВАЯ"АППОЛО" на 5 чел.</t>
  </si>
  <si>
    <t>013 02</t>
  </si>
  <si>
    <t>МС101619</t>
  </si>
  <si>
    <t>Аптечка УНИВЕРСАЛЬНАЯ  ПРОТИВООЖОГОВАЯ MINI"АППОЛО" на 2-3 чел.</t>
  </si>
  <si>
    <t>020 01С</t>
  </si>
  <si>
    <t>Аптечка "MINI" (мягкий футляр)</t>
  </si>
  <si>
    <t>АПТЕЧКИ ПРОМЫШЛЕННЫЕ</t>
  </si>
  <si>
    <t>005 01М</t>
  </si>
  <si>
    <t>Аптечка ПРОМЫШЛЕННАЯ "АППОЛО" (металлический шкаф)</t>
  </si>
  <si>
    <t>005 01П</t>
  </si>
  <si>
    <t>Аптечка ПРОМЫШЛЕННАЯ "АППОЛО" (пластиковый шкаф)</t>
  </si>
  <si>
    <t>005 01С</t>
  </si>
  <si>
    <t>СТ101635</t>
  </si>
  <si>
    <t>Аптечка ПРОМЫШЛЕННАЯ "АППОЛО" (сумка)</t>
  </si>
  <si>
    <t>005 02</t>
  </si>
  <si>
    <t>МС105562</t>
  </si>
  <si>
    <t>Аптечка коллективная для офиса и производства "АППОЛО" * на 10-15 чел.</t>
  </si>
  <si>
    <t>006 02П</t>
  </si>
  <si>
    <t>Аптечка ОФИСНАЯ "АППОЛО" (пластиковый шкаф)</t>
  </si>
  <si>
    <t>006 02М</t>
  </si>
  <si>
    <t>Аптечка ОФИСНАЯ "АППОЛО" (металлический шкаф)</t>
  </si>
  <si>
    <t>АПТЕЧКИ ТУРИСТИЧЕСКИЕ, ИНДИВИДУАЛЬНЫЕ</t>
  </si>
  <si>
    <t>012 01П</t>
  </si>
  <si>
    <t>МС100459</t>
  </si>
  <si>
    <t>Аптечка ТУРИСТИЧЕСКАЯ "АППОЛО" (пластиковый футляр)</t>
  </si>
  <si>
    <t>012 01С</t>
  </si>
  <si>
    <t>Аптечка ТУРИСТИЧЕСКАЯ "АППОЛО" (поясная сумка)</t>
  </si>
  <si>
    <t>МС105909</t>
  </si>
  <si>
    <t>Аптечка само- и взаимопомощи портативная "Дорожная" АППОЛО (пластиковый футляр)</t>
  </si>
  <si>
    <t>011 01П</t>
  </si>
  <si>
    <t>МС000547</t>
  </si>
  <si>
    <t>Аптечка ИНДИВИДУАЛЬНАЯ "АППОЛО" (пластиковый футляр)</t>
  </si>
  <si>
    <t>011 01К</t>
  </si>
  <si>
    <t>Аптечка ИНДИВИДУАЛЬНАЯ "АППОЛО" (картонный футляр)</t>
  </si>
  <si>
    <t>ДЕТСКИЕ УЧЕБНЫЕ ЗАВЕДЕНИЯ</t>
  </si>
  <si>
    <t>038 00</t>
  </si>
  <si>
    <t>МС101572</t>
  </si>
  <si>
    <t>Аптечка для ДЕТСКИХ и УЧЕБНЫХ УЧРЕЖДЕНИЙ</t>
  </si>
  <si>
    <t>010 08</t>
  </si>
  <si>
    <t>МС104758</t>
  </si>
  <si>
    <t>Аптечка первой помощи общего назначения для ОБРАЗОВАТЕЛЬНЫХ УЧРЕЖДЕНИЙ «АППОЛО»                                            (в соответствии с письмом № 01-34-4995/11 от 05.09.2011г. ДЗ г. Москвы) до 30чел.(сумка)</t>
  </si>
  <si>
    <t>010 09</t>
  </si>
  <si>
    <t>МС104759</t>
  </si>
  <si>
    <t>Аптечка первой помощи общего назначения для ОБРАЗОВАТЕЛЬНЫХ УЧРЕЖДЕНИЙ «АППОЛО»                                           (в соответствии с письмом № 01-34-4995/11 от 05.09.2011г. ДЗ г. Москвы) до 15чел.(сумка)</t>
  </si>
  <si>
    <t>038 03</t>
  </si>
  <si>
    <t>МС102892</t>
  </si>
  <si>
    <t>Аптечка для школьного кабинета (лаборатории) БИОЛОГИИ</t>
  </si>
  <si>
    <t>038 01</t>
  </si>
  <si>
    <t>МС102893</t>
  </si>
  <si>
    <t>Аптечка для школьного кабинета (лаборатории) ХИМИИ</t>
  </si>
  <si>
    <t>038 02</t>
  </si>
  <si>
    <t>МС102894</t>
  </si>
  <si>
    <t>Аптечка для школьного кабинета (лаборатории) ФИЗИКИ</t>
  </si>
  <si>
    <t>038 04</t>
  </si>
  <si>
    <t>МС102896</t>
  </si>
  <si>
    <t>Аптечка школьная для ПОХОДОВ</t>
  </si>
  <si>
    <t>030 00</t>
  </si>
  <si>
    <t>МС100930</t>
  </si>
  <si>
    <t>Комплект медицинский для ШКОЛЬНЫХ АВТОБУСОВ</t>
  </si>
  <si>
    <t>029 01П</t>
  </si>
  <si>
    <t>МС100476</t>
  </si>
  <si>
    <t>Комплект медицинский для оказания первой помощи пострадавшим при пожаре в образовательных учреждениях (пластиковый чемодан) на 30 чел.</t>
  </si>
  <si>
    <t>АПТЕЧКИ ПЕРВОЙ ПОМОЩИ ОТРАСЛЕВЫЕ</t>
  </si>
  <si>
    <t>033 03</t>
  </si>
  <si>
    <t>МС100916</t>
  </si>
  <si>
    <t>Аптечный пост для СТРОИТЕЛЬНЫХ ОРГАНИЗАЦИЙ</t>
  </si>
  <si>
    <t>Без коробок</t>
  </si>
  <si>
    <t>033 05</t>
  </si>
  <si>
    <t>МС102739</t>
  </si>
  <si>
    <t>Аптечка первой помощи Мини-Пост</t>
  </si>
  <si>
    <t>036 00</t>
  </si>
  <si>
    <t>МС100585</t>
  </si>
  <si>
    <t>Аптечка универсальная для оказания первой медицинской помощи для ЭНЕРГЕТИЧЕСКИХ ПРЕДПРИЯТИЙ (комплект шин)</t>
  </si>
  <si>
    <t>036 01</t>
  </si>
  <si>
    <t>МС102863</t>
  </si>
  <si>
    <t>Аптечка универсальная для оказания первой медицинской помощи для ЭНЕРГЕТИЧЕСКИХ ПРЕДПРИЯТИЙ (комплект заготовок шин)</t>
  </si>
  <si>
    <t>010 05</t>
  </si>
  <si>
    <t>МС101562</t>
  </si>
  <si>
    <t xml:space="preserve">Групповой комплект первой помощи общего назначения                                   </t>
  </si>
  <si>
    <t>034 00</t>
  </si>
  <si>
    <t>МС101560</t>
  </si>
  <si>
    <t>Аптечка первой помощи НЕФТЯНИКА-ГАЗОВИКА на 15 чел.</t>
  </si>
  <si>
    <t>039 00</t>
  </si>
  <si>
    <t>МС101969</t>
  </si>
  <si>
    <t>Аптечка первой помощи ХИМИКА</t>
  </si>
  <si>
    <t>028 01</t>
  </si>
  <si>
    <t>МС101823</t>
  </si>
  <si>
    <t>Аптечка первой помощи ЖЕЛЕЗНОДОРОЖНАЯ (проводника)</t>
  </si>
  <si>
    <t>028 02</t>
  </si>
  <si>
    <t>МС101824</t>
  </si>
  <si>
    <t>Аптечка первой помощи ЖЕЛЕЗНОДОРОЖНАЯ (начальника поезда)</t>
  </si>
  <si>
    <t>045 00</t>
  </si>
  <si>
    <t>МС102748</t>
  </si>
  <si>
    <t>Аптечка первой помощи работникам телефонных станций</t>
  </si>
  <si>
    <t>046 00</t>
  </si>
  <si>
    <t>МС102749</t>
  </si>
  <si>
    <t>Аптечка первой помощи для нефтебаз, АЗС и складов ГСМ</t>
  </si>
  <si>
    <t>АПТЕЧКИ ДЛЯ ГРАЖДАНСКОЙ ОБОРОНЫ</t>
  </si>
  <si>
    <t>024 01</t>
  </si>
  <si>
    <t xml:space="preserve">МС103589 </t>
  </si>
  <si>
    <t xml:space="preserve">УКЛАДКА САНИТАРНОЙ СУМКИ ПО ПРИКАЗУ №61н от 08.02.2013г. </t>
  </si>
  <si>
    <t>05609</t>
  </si>
  <si>
    <t>МС104526</t>
  </si>
  <si>
    <t>КИМГЗ (9 вложений)</t>
  </si>
  <si>
    <t>05610</t>
  </si>
  <si>
    <t>МС104467</t>
  </si>
  <si>
    <t>КИМГЗ (10 вложений)</t>
  </si>
  <si>
    <t>05602</t>
  </si>
  <si>
    <t>МС104466</t>
  </si>
  <si>
    <t>КИМГЗ по приказу МЧС РФ №633 с изм. От 23.01.2014</t>
  </si>
  <si>
    <t>056Х</t>
  </si>
  <si>
    <t>МС103720</t>
  </si>
  <si>
    <t>КИМГЗ при химическом загрязнении</t>
  </si>
  <si>
    <t>Цена по запросу</t>
  </si>
  <si>
    <t>056П</t>
  </si>
  <si>
    <t>МС103787 (МС104361)</t>
  </si>
  <si>
    <t>КИМГЗ при возникновении пожаров</t>
  </si>
  <si>
    <t>056Р</t>
  </si>
  <si>
    <t>МС103788</t>
  </si>
  <si>
    <t>КИМГЗ при радиоактивном загрязнении</t>
  </si>
  <si>
    <t>056Б</t>
  </si>
  <si>
    <t>МС 103789</t>
  </si>
  <si>
    <t>КИМГЗ при биологическом загрязнении</t>
  </si>
  <si>
    <t>056РН</t>
  </si>
  <si>
    <t>МС103722</t>
  </si>
  <si>
    <t>КИМГЗ при радиоактивном загрязнении для населения и детей старше12 лет</t>
  </si>
  <si>
    <t>056БН</t>
  </si>
  <si>
    <t>МС103721</t>
  </si>
  <si>
    <t>КИМГЗ при биологическом загрязнении для населения и детей старше 12 лет</t>
  </si>
  <si>
    <t>056РД</t>
  </si>
  <si>
    <t>МС103723</t>
  </si>
  <si>
    <t>КИМГЗ при радиоактивном загрязнении для детей до 12 лет</t>
  </si>
  <si>
    <t>056БД</t>
  </si>
  <si>
    <t>МС103724</t>
  </si>
  <si>
    <t>КИМГЗ при биологическом загрязнении для детей до 12 лет</t>
  </si>
  <si>
    <t>050 00</t>
  </si>
  <si>
    <t>МС103213</t>
  </si>
  <si>
    <t>050 00(2)</t>
  </si>
  <si>
    <t>МС105785</t>
  </si>
  <si>
    <t>013 03 ГО</t>
  </si>
  <si>
    <t>МС104196</t>
  </si>
  <si>
    <t>Набор перевязочных средств противоожоговый (на 5-7 чел.)</t>
  </si>
  <si>
    <t>062 01</t>
  </si>
  <si>
    <t>МС104923</t>
  </si>
  <si>
    <t>Комплект медицинских изделий для защитных сооружений гражданской обороны(на 20чел)  по приказу МЧС России №583 ред.от 22.12.2015г.</t>
  </si>
  <si>
    <t>062 02</t>
  </si>
  <si>
    <t>МС104922</t>
  </si>
  <si>
    <t>Комплект врача для защитных сооружений гражданской обороны(на 20чел) по приказу МЧС России №583 ред. от 22.12.2015г.</t>
  </si>
  <si>
    <t>062 03</t>
  </si>
  <si>
    <t>МС104921</t>
  </si>
  <si>
    <t>Комплект фельдшера для защитных сооружений гражданской обороны(на 20чел)  по приказу МЧС России №583 ред.от 22.12.2015г.</t>
  </si>
  <si>
    <t>029 02П</t>
  </si>
  <si>
    <t>МС100397</t>
  </si>
  <si>
    <t>Комплект медицинский для оказания первой помощи пострадавшим при пожаре (пластиковый чемодан) на 30 чел..</t>
  </si>
  <si>
    <t>000 02</t>
  </si>
  <si>
    <t>МС101057</t>
  </si>
  <si>
    <t xml:space="preserve">Носилки спасательные МЧС тканевые </t>
  </si>
  <si>
    <t>Россия</t>
  </si>
  <si>
    <t>000 09</t>
  </si>
  <si>
    <t>МС105924</t>
  </si>
  <si>
    <t>Самоспасатель фильтрующий, ГДЗК «Гарант-1»</t>
  </si>
  <si>
    <t>000 016</t>
  </si>
  <si>
    <t>МС101762</t>
  </si>
  <si>
    <t xml:space="preserve">Носилки продольно-поперечно складные НППС-ММ </t>
  </si>
  <si>
    <t>б/НДС</t>
  </si>
  <si>
    <t>000 017</t>
  </si>
  <si>
    <t>МС103493</t>
  </si>
  <si>
    <t xml:space="preserve">Накидка специальная огнестойкая  «Шанс» </t>
  </si>
  <si>
    <t>064 00</t>
  </si>
  <si>
    <t>МС103961</t>
  </si>
  <si>
    <t>063 00</t>
  </si>
  <si>
    <t>МС105482</t>
  </si>
  <si>
    <t>Повязка разгружающая для верхней конечности</t>
  </si>
  <si>
    <t>АПТЕЧКИ КОЛЛЕКТИВНЫЕ ПЕРВОЙ ПОМОЩИ для ОРГАНИЗАЦИЙ, ПРЕДПРИЯТИЙ И УЧРЕЖДЕНИЙ и для ПРЕДПРИЯТИЙ ТОРГОВЛИ И ПИТАНИЯ</t>
  </si>
  <si>
    <t>006 03М</t>
  </si>
  <si>
    <t>Для организаций, предприятий, учреждений (металлический шкаф)</t>
  </si>
  <si>
    <t>006 03П</t>
  </si>
  <si>
    <t>Для организаций, предприятий, учреждений (2 пластиковых шкафа)</t>
  </si>
  <si>
    <t>006 03С</t>
  </si>
  <si>
    <t>Для организаций, предприятий, учреждений (сумка)</t>
  </si>
  <si>
    <t>004 01М</t>
  </si>
  <si>
    <t>Для предприятий торговли и питания (металлический шкаф)</t>
  </si>
  <si>
    <t>004 01П</t>
  </si>
  <si>
    <t>Для предприятий торговли и питания (2 пластиковых шкафа)</t>
  </si>
  <si>
    <t>004 01С</t>
  </si>
  <si>
    <t>Для предприятий торговли и питания (сумка)</t>
  </si>
  <si>
    <t>АПТЕЧКИ ПЕРВОЙ ПОМОЩИ "ТНК-ВР"</t>
  </si>
  <si>
    <t>041 01</t>
  </si>
  <si>
    <t>МС102169</t>
  </si>
  <si>
    <t>Аптечка медицинская для офиса, находящегося в городе "ТНК-ВР" на 10-15 чел.</t>
  </si>
  <si>
    <t>041 02</t>
  </si>
  <si>
    <t>МС102170</t>
  </si>
  <si>
    <t>Аптечка медицинская для удаленной промышленной площадки "ТНК-ВР" (2 сумки) на 25-30 чел.</t>
  </si>
  <si>
    <t>041 03</t>
  </si>
  <si>
    <t>МС102171</t>
  </si>
  <si>
    <t>Аптечка применяемая для перевозки опасных грузов "ТНК-ВР" до 5 чел.</t>
  </si>
  <si>
    <t>041 04</t>
  </si>
  <si>
    <t>МС102172</t>
  </si>
  <si>
    <t>Аптечка пассажирская "ТНК-ВР" на 10-15 чел.</t>
  </si>
  <si>
    <t>МАРЛЯ МЕДИЦИНСКАЯ</t>
  </si>
  <si>
    <t>032 01</t>
  </si>
  <si>
    <t xml:space="preserve">МС103417   </t>
  </si>
  <si>
    <t>Отрезы марлевые медицинские "АППОЛО" 90 см*100 см (пл. 36гр/кв.м)</t>
  </si>
  <si>
    <t>032 03</t>
  </si>
  <si>
    <t xml:space="preserve">МС103418   </t>
  </si>
  <si>
    <t>Отрезы марлевые медицинские "АППОЛО" 90 см*300 см (пл. 36гр/кв.м)</t>
  </si>
  <si>
    <t>032 05</t>
  </si>
  <si>
    <t xml:space="preserve">МС103419   </t>
  </si>
  <si>
    <t>Отрезы марлевые медицинские "АППОЛО" 90 см*500 см (пл. 36гр/кв.м)</t>
  </si>
  <si>
    <t>032 10</t>
  </si>
  <si>
    <t xml:space="preserve">МС103420   </t>
  </si>
  <si>
    <t>Отрезы марлевые медицинские "АППОЛО" 90 см*1000 см(пл. 36гр/кв.м)</t>
  </si>
  <si>
    <t>БИНТЫ И ПЕРЕВЯЗОЧНЫЕ СРЕДСТВА</t>
  </si>
  <si>
    <t>1172 02СТ</t>
  </si>
  <si>
    <t>МС 104276</t>
  </si>
  <si>
    <t>Бинт стерильный 5м х 7см «АППОЛО»(пл.36 гр/кв.м.)</t>
  </si>
  <si>
    <t>210</t>
  </si>
  <si>
    <t>1172 11СТ</t>
  </si>
  <si>
    <t>МС104273</t>
  </si>
  <si>
    <t>Бинт стерильный 5м х 10см «АППОЛО»(пл.36 гр/кв.м.)</t>
  </si>
  <si>
    <t>150</t>
  </si>
  <si>
    <t>1172 01СТ</t>
  </si>
  <si>
    <t>МС104279</t>
  </si>
  <si>
    <t>Бинт стерильный 7м х 14см «АППОЛО»(пл.36 гр/кв.м.)</t>
  </si>
  <si>
    <t>100</t>
  </si>
  <si>
    <t>1172 03СТ</t>
  </si>
  <si>
    <t>МС104270</t>
  </si>
  <si>
    <t>Бинт стерильный 10м х 16см «АППОЛО»(пл.36 гр/кв.м.)</t>
  </si>
  <si>
    <t>55</t>
  </si>
  <si>
    <t>1172 13СТ</t>
  </si>
  <si>
    <t>МС104263</t>
  </si>
  <si>
    <t>Бинт нестерильный 5м х 5см в инд.упак. «АППОЛО»(пл.36 гр/кв.м.)</t>
  </si>
  <si>
    <t>290</t>
  </si>
  <si>
    <t>1172 04СТ</t>
  </si>
  <si>
    <t>МС104265</t>
  </si>
  <si>
    <t>Бинт нестерильный 5м х 7см в инд.упак. «АППОЛО»(пл.36 гр/кв.м.)</t>
  </si>
  <si>
    <t>1172 05СТ</t>
  </si>
  <si>
    <t>МС104261</t>
  </si>
  <si>
    <t>Бинт нестерильный 5м х 10см в инд.упак. «АППОЛО»(пл.36 гр/кв.м.)</t>
  </si>
  <si>
    <t>1172 12СТ</t>
  </si>
  <si>
    <t>МС104267</t>
  </si>
  <si>
    <t>Бинт нестерильный 7м х 14см в инд.упак. «АППОЛО»(пл.36 гр/кв.м.)</t>
  </si>
  <si>
    <t>1172 14СТ</t>
  </si>
  <si>
    <t>МС104259</t>
  </si>
  <si>
    <t>Бинт нестерильный 10м х 16см в инд.упак. «АППОЛО»(пл.36 гр/кв.м.)</t>
  </si>
  <si>
    <t>027 01</t>
  </si>
  <si>
    <t>МС102373</t>
  </si>
  <si>
    <t>Бинт эластичный трубчатый фас. РАЗМЕР 1 (длина 20 см.)</t>
  </si>
  <si>
    <t>20/500</t>
  </si>
  <si>
    <t>027 02</t>
  </si>
  <si>
    <t>МС102374</t>
  </si>
  <si>
    <t>Бинт эластичный трубчатый фас. РАЗМЕР 2 (длина 20 см.)</t>
  </si>
  <si>
    <t>027 03</t>
  </si>
  <si>
    <t>МС102375</t>
  </si>
  <si>
    <t>Бинт эластичный трубчатый фас. РАЗМЕР 3 (длина 20 см.)</t>
  </si>
  <si>
    <t>20/400</t>
  </si>
  <si>
    <t>027 04</t>
  </si>
  <si>
    <t>МС102376</t>
  </si>
  <si>
    <t>Бинт эластичный трубчатый фас. РАЗМЕР 4 (длина 20 см.)</t>
  </si>
  <si>
    <t>027 05</t>
  </si>
  <si>
    <t>МС102377</t>
  </si>
  <si>
    <t>Бинт эластичный трубчатый фас. РАЗМЕР 5 (длина 20 см.)</t>
  </si>
  <si>
    <t>027 06</t>
  </si>
  <si>
    <t>МС102378</t>
  </si>
  <si>
    <t>Бинт эластичный трубчатый фас. РАЗМЕР 6 (длина 20 см.)</t>
  </si>
  <si>
    <t>1179 01</t>
  </si>
  <si>
    <t xml:space="preserve"> МС105515</t>
  </si>
  <si>
    <t>060 01</t>
  </si>
  <si>
    <t>МС105013</t>
  </si>
  <si>
    <t>Пакет перевязочный медицинский индивидуальный с эластичным бандажом ППИ(Э) 10-1</t>
  </si>
  <si>
    <t>060 02</t>
  </si>
  <si>
    <t>МС104398</t>
  </si>
  <si>
    <t>Пакет перевязочный медицинский индивидуальный с эластичным бандажом ППИ(Э) 10-2</t>
  </si>
  <si>
    <t>060 03</t>
  </si>
  <si>
    <t>МС105618</t>
  </si>
  <si>
    <t xml:space="preserve">Пакет перевязочный медицинский индивидуальный с эластичным бандажом ППИ(Э) 15-1    </t>
  </si>
  <si>
    <t>060 04</t>
  </si>
  <si>
    <t>МС105619</t>
  </si>
  <si>
    <t>Пакет перевязочный медицинский индивидуальный с эластичным бандажом ППИ(Э) 15-2</t>
  </si>
  <si>
    <t>060 05</t>
  </si>
  <si>
    <t>МС105620</t>
  </si>
  <si>
    <t>Пакет перевязочный медицинский индивидуальный с эластичным бандажом ППИ(Э) 15-А
 Абдоминальный</t>
  </si>
  <si>
    <t>000 015</t>
  </si>
  <si>
    <t>МС100479</t>
  </si>
  <si>
    <t xml:space="preserve">Пакет противохимический (ИПП-11) </t>
  </si>
  <si>
    <t>1179 04</t>
  </si>
  <si>
    <t>СТ101631</t>
  </si>
  <si>
    <t>Пакет перевязочный с одной подушкой стерильный</t>
  </si>
  <si>
    <t>ПРОЧИЕ МЕД. ИЗДЕЛИЕ</t>
  </si>
  <si>
    <t>014 00</t>
  </si>
  <si>
    <t>000 019</t>
  </si>
  <si>
    <t>Шина трансп. эластичная полимерно-алюминиевая (600х90мм)</t>
  </si>
  <si>
    <t>000 020</t>
  </si>
  <si>
    <t>Шина трансп. эластичная полимерно-алюминиевая (900х120мм)</t>
  </si>
  <si>
    <t>000 07</t>
  </si>
  <si>
    <t>Покрывало спасательное</t>
  </si>
  <si>
    <t>000 21</t>
  </si>
  <si>
    <t>МС104628</t>
  </si>
  <si>
    <t>Ножницы хозяйственные с изогнутым лезвием (нерж.)</t>
  </si>
  <si>
    <t>Китай</t>
  </si>
  <si>
    <t>000 22</t>
  </si>
  <si>
    <t>МС 103479</t>
  </si>
  <si>
    <t>Ножницы медицинские для разрезания повязок по Листеру</t>
  </si>
  <si>
    <t>Пакистан</t>
  </si>
  <si>
    <t>009 00</t>
  </si>
  <si>
    <t>МС000552</t>
  </si>
  <si>
    <t>Стаканчик для приема лекарств 30 мл № 50 "АППОЛО"</t>
  </si>
  <si>
    <t>067 01</t>
  </si>
  <si>
    <t>МС 105922</t>
  </si>
  <si>
    <t xml:space="preserve">Жгут кровоостанавливающий силиконовый «АППОЛО», ЖК-С </t>
  </si>
  <si>
    <t>Минимальный заказ - транспортная упаковка</t>
  </si>
  <si>
    <t>НОВИНКИ!</t>
  </si>
  <si>
    <t xml:space="preserve">Салфетка с перекисью водорода для обработки мелких ран, ссадин, порезов 130мм х 180мм в упаковке 5 шт. </t>
  </si>
  <si>
    <t xml:space="preserve"> МС105013</t>
  </si>
  <si>
    <t>68 01</t>
  </si>
  <si>
    <t>Внимание!!!</t>
  </si>
  <si>
    <t>Информация о том, на сколько человек рассчитано медицинское изделие, носит рекомендательный характер.</t>
  </si>
  <si>
    <t>* Данные позиции под систему скидок не попадают.</t>
  </si>
  <si>
    <t>* * По системе скидок на данные позиции уточнять у менеджеров.</t>
  </si>
  <si>
    <t>ГИДРОГЕЛЕВЫЕ СРЕДСТВА</t>
  </si>
  <si>
    <t>АПТЕЧКИ ПЕРВОЙ ПОМОЩИ</t>
  </si>
  <si>
    <r>
      <t xml:space="preserve">Гель для рук  антисептический туба 30г </t>
    </r>
    <r>
      <rPr>
        <b/>
        <sz val="12"/>
        <rFont val="Calibri"/>
        <family val="2"/>
        <charset val="204"/>
      </rPr>
      <t>*</t>
    </r>
  </si>
  <si>
    <r>
      <t xml:space="preserve">Повязка гелевая на текстильной основе для </t>
    </r>
    <r>
      <rPr>
        <b/>
        <sz val="11"/>
        <rFont val="Calibri"/>
        <family val="2"/>
        <charset val="204"/>
      </rPr>
      <t>лечения  ожогов</t>
    </r>
    <r>
      <rPr>
        <sz val="11"/>
        <rFont val="Calibri"/>
        <family val="2"/>
        <charset val="204"/>
      </rPr>
      <t>, стерильная «АППОЛО-ПГ-ПАК-АИ» 
На основе полиакрилатного гидрогеля с включением анилокаина и йодовидона, 10x10</t>
    </r>
    <r>
      <rPr>
        <sz val="16"/>
        <rFont val="Calibri"/>
        <family val="2"/>
        <charset val="204"/>
      </rPr>
      <t xml:space="preserve"> </t>
    </r>
    <r>
      <rPr>
        <b/>
        <sz val="12"/>
        <rFont val="Calibri"/>
        <family val="2"/>
        <charset val="204"/>
      </rPr>
      <t>*</t>
    </r>
  </si>
  <si>
    <r>
      <t xml:space="preserve">Повязка гелевая на текстильной основе </t>
    </r>
    <r>
      <rPr>
        <b/>
        <sz val="11"/>
        <rFont val="Calibri"/>
        <family val="2"/>
        <charset val="204"/>
      </rPr>
      <t>для лечения  ожогов</t>
    </r>
    <r>
      <rPr>
        <sz val="11"/>
        <rFont val="Calibri"/>
        <family val="2"/>
        <charset val="204"/>
      </rPr>
      <t>, стерильная «АППОЛО-ПГ-ПАК-АИ» 
На основе полиакрилатного гидрогеля с включением анилокаина и йодовидона, 20x30</t>
    </r>
    <r>
      <rPr>
        <b/>
        <sz val="11"/>
        <rFont val="Calibri"/>
        <family val="2"/>
        <charset val="204"/>
      </rPr>
      <t xml:space="preserve"> </t>
    </r>
    <r>
      <rPr>
        <b/>
        <sz val="12"/>
        <rFont val="Calibri"/>
        <family val="2"/>
        <charset val="204"/>
      </rPr>
      <t>*</t>
    </r>
  </si>
  <si>
    <r>
      <t xml:space="preserve">Повязка гелевая на текстильной основе для лечения </t>
    </r>
    <r>
      <rPr>
        <b/>
        <sz val="11"/>
        <rFont val="Calibri"/>
        <family val="2"/>
        <charset val="204"/>
      </rPr>
      <t xml:space="preserve">инфицированных ран, </t>
    </r>
    <r>
      <rPr>
        <sz val="11"/>
        <rFont val="Calibri"/>
        <family val="2"/>
        <charset val="204"/>
      </rPr>
      <t xml:space="preserve">стерильная 
«АППОЛО-ПГ-ПАК-АМ» на основе полиакрилатного гидрогеля с включением анилокаина и миромистина, 10x10 </t>
    </r>
    <r>
      <rPr>
        <b/>
        <sz val="12"/>
        <rFont val="Calibri"/>
        <family val="2"/>
        <charset val="204"/>
      </rPr>
      <t>*</t>
    </r>
  </si>
  <si>
    <r>
      <t xml:space="preserve">Повязка гелевая на текстильной основе для лечения </t>
    </r>
    <r>
      <rPr>
        <b/>
        <sz val="11"/>
        <rFont val="Calibri"/>
        <family val="2"/>
        <charset val="204"/>
      </rPr>
      <t>инфицированных ран</t>
    </r>
    <r>
      <rPr>
        <sz val="11"/>
        <rFont val="Calibri"/>
        <family val="2"/>
        <charset val="204"/>
      </rPr>
      <t>, стерильная 
«АППОЛО-ПГ-ПАК-АМ» на основе полиакрилатного гидрогеля с включением анилокаина и миромистина, 20x30</t>
    </r>
    <r>
      <rPr>
        <sz val="12"/>
        <rFont val="Calibri"/>
        <family val="2"/>
        <charset val="204"/>
      </rPr>
      <t xml:space="preserve"> </t>
    </r>
    <r>
      <rPr>
        <b/>
        <sz val="12"/>
        <rFont val="Calibri"/>
        <family val="2"/>
        <charset val="204"/>
      </rPr>
      <t>*</t>
    </r>
  </si>
  <si>
    <r>
      <t xml:space="preserve">Маска для лица противоожоговая гелевая + защитные кружочки для глаз "АППОЛО" </t>
    </r>
    <r>
      <rPr>
        <b/>
        <sz val="12"/>
        <rFont val="Calibri"/>
        <family val="2"/>
        <charset val="204"/>
      </rPr>
      <t>*</t>
    </r>
  </si>
  <si>
    <r>
      <t xml:space="preserve">Повязка гелевая противоожоговая в форме варежки "АППОЛО" </t>
    </r>
    <r>
      <rPr>
        <b/>
        <sz val="12"/>
        <rFont val="Calibri"/>
        <family val="2"/>
        <charset val="204"/>
      </rPr>
      <t>*</t>
    </r>
  </si>
  <si>
    <r>
      <t xml:space="preserve">Покрывало противоожоговое гелевое "АППОЛО" </t>
    </r>
    <r>
      <rPr>
        <b/>
        <sz val="12"/>
        <rFont val="Calibri"/>
        <family val="2"/>
        <charset val="204"/>
      </rPr>
      <t>*</t>
    </r>
  </si>
  <si>
    <r>
      <t xml:space="preserve">Гидрогель с антимикробным, обезболивающим и охлаждающим действием для оказания 
Первой помощи </t>
    </r>
    <r>
      <rPr>
        <b/>
        <sz val="11"/>
        <rFont val="Calibri"/>
        <family val="2"/>
        <charset val="204"/>
      </rPr>
      <t>при ожогах, стерильный</t>
    </r>
    <r>
      <rPr>
        <sz val="11"/>
        <rFont val="Calibri"/>
        <family val="2"/>
        <charset val="204"/>
      </rPr>
      <t xml:space="preserve">, туба 20г </t>
    </r>
    <r>
      <rPr>
        <b/>
        <sz val="12"/>
        <rFont val="Calibri"/>
        <family val="2"/>
        <charset val="204"/>
      </rPr>
      <t>*</t>
    </r>
  </si>
  <si>
    <r>
      <t>Гидрогель при ожогах «АППОЛО» (стерильный), белая туба 20 г</t>
    </r>
    <r>
      <rPr>
        <b/>
        <sz val="12"/>
        <rFont val="Calibri"/>
        <family val="2"/>
        <charset val="204"/>
      </rPr>
      <t xml:space="preserve"> *</t>
    </r>
  </si>
  <si>
    <r>
      <t xml:space="preserve">Гидрогель с антимикробным, обезболивающим и охлаждающим действием </t>
    </r>
    <r>
      <rPr>
        <b/>
        <sz val="11"/>
        <rFont val="Calibri"/>
        <family val="2"/>
        <charset val="204"/>
      </rPr>
      <t xml:space="preserve">для заживления </t>
    </r>
    <r>
      <rPr>
        <sz val="11"/>
        <rFont val="Calibri"/>
        <family val="2"/>
        <charset val="204"/>
      </rPr>
      <t xml:space="preserve">ран 
Стерильный, туба 20г </t>
    </r>
    <r>
      <rPr>
        <b/>
        <sz val="12"/>
        <rFont val="Calibri"/>
        <family val="2"/>
        <charset val="204"/>
      </rPr>
      <t>*</t>
    </r>
  </si>
  <si>
    <r>
      <t xml:space="preserve">Гидрогель при ранах «АППОЛО» (стерильный), белая туба  20 г </t>
    </r>
    <r>
      <rPr>
        <b/>
        <sz val="12"/>
        <rFont val="Calibri"/>
        <family val="2"/>
        <charset val="204"/>
      </rPr>
      <t>*</t>
    </r>
  </si>
  <si>
    <r>
      <t xml:space="preserve">Гель от солнечных ожогов с облепихой и овсом "АППОЛО", туба 75 мл </t>
    </r>
    <r>
      <rPr>
        <b/>
        <sz val="11"/>
        <rFont val="Calibri"/>
        <family val="2"/>
        <charset val="204"/>
      </rPr>
      <t>*</t>
    </r>
  </si>
  <si>
    <r>
      <t xml:space="preserve">Гель противоожоговый (стерильный), «АППОЛО», пакет 5 г </t>
    </r>
    <r>
      <rPr>
        <b/>
        <sz val="12"/>
        <rFont val="Calibri"/>
        <family val="2"/>
        <charset val="204"/>
      </rPr>
      <t>*</t>
    </r>
  </si>
  <si>
    <r>
      <t xml:space="preserve">Гель ранозаживляющий (стерильный) «АППОЛО», пакет 5 г </t>
    </r>
    <r>
      <rPr>
        <b/>
        <sz val="12"/>
        <rFont val="Calibri"/>
        <family val="2"/>
        <charset val="204"/>
      </rPr>
      <t>*</t>
    </r>
  </si>
  <si>
    <t>Салфетки влажные антибактериальные из нетканого материала с хлоргексидином 130 мм х 180 мм в упаковке 5 шт.</t>
  </si>
  <si>
    <r>
      <t xml:space="preserve">Салфетка с перекисью водорода для обработки мелких ран, ссадин, порезов 130мм х 180мм в упаковке 5 шт. </t>
    </r>
    <r>
      <rPr>
        <b/>
        <sz val="14"/>
        <rFont val="Calibri"/>
        <family val="2"/>
        <charset val="204"/>
      </rPr>
      <t xml:space="preserve"> </t>
    </r>
  </si>
  <si>
    <t>Салфетка антисептическая спиртовая для дезинфекционной обработки тела, приборов и других поверхностей 130мм х 180мм в упаковке 5 шт.*</t>
  </si>
  <si>
    <r>
      <t xml:space="preserve">Салфетка с перекисью водорода для обработки мелких ран, ссадин, порезов 130мм х 180мм </t>
    </r>
    <r>
      <rPr>
        <b/>
        <sz val="14"/>
        <rFont val="Calibri"/>
        <family val="2"/>
        <charset val="204"/>
      </rPr>
      <t>*</t>
    </r>
  </si>
  <si>
    <r>
      <t>Комплект индивидуальный противоожоговый (ранозаживляющий) "КИП"</t>
    </r>
    <r>
      <rPr>
        <b/>
        <sz val="12"/>
        <rFont val="Calibri"/>
        <family val="2"/>
        <charset val="204"/>
      </rPr>
      <t xml:space="preserve"> *</t>
    </r>
  </si>
  <si>
    <r>
      <t xml:space="preserve">Комплект индивидуальный противоожоговый (ранозаживляющий) с перевязочным пакетом КИП </t>
    </r>
    <r>
      <rPr>
        <b/>
        <sz val="12"/>
        <rFont val="Calibri"/>
        <family val="2"/>
        <charset val="204"/>
      </rPr>
      <t>*</t>
    </r>
  </si>
  <si>
    <r>
      <t xml:space="preserve">Носилки медицинские мягкие бескаркасные огнестойкие ( огнезащитные) «Шанс» </t>
    </r>
    <r>
      <rPr>
        <b/>
        <sz val="14"/>
        <rFont val="Calibri"/>
        <family val="2"/>
        <charset val="204"/>
      </rPr>
      <t>**</t>
    </r>
  </si>
  <si>
    <r>
      <t>Пакет перевязочный индивидуальный (ИПП-1)</t>
    </r>
    <r>
      <rPr>
        <b/>
        <sz val="11"/>
        <rFont val="Calibri"/>
        <family val="2"/>
        <charset val="204"/>
      </rPr>
      <t xml:space="preserve"> *</t>
    </r>
  </si>
  <si>
    <r>
      <t xml:space="preserve">ПАКЕТ гипотермический охлаждающий </t>
    </r>
    <r>
      <rPr>
        <b/>
        <sz val="12"/>
        <rFont val="Calibri"/>
        <family val="2"/>
        <charset val="204"/>
      </rPr>
      <t>*</t>
    </r>
  </si>
  <si>
    <t>Салфетка антисептическая спиртовая для дезинфекционной обработки тела, приборов и других поверхностей 130мм х 180мм в упаковке 5 шт.</t>
  </si>
  <si>
    <t>Крем-бальзам после укусов кровососущих насекомых "Элен" 100 мл.</t>
  </si>
  <si>
    <t>Спрей для ног дезодорирующий "Элен"     100 мл.</t>
  </si>
  <si>
    <t>Спрей репеллент от кровососущих насекомых "Элен" 100 мл.</t>
  </si>
  <si>
    <t>Спрей репеллент от кровососущих насекомых "Элен" 200 мл.</t>
  </si>
  <si>
    <t>Жидкое мыло "Элен" серия "УХОД", 500 мл. (с дозатором)</t>
  </si>
  <si>
    <t>Жидкое мыло "Элен" серия "АКТИВ", 500 мл. (с дозатором)</t>
  </si>
  <si>
    <t>Жидкое мыло "Элен" серия "Уход", 250 мл. (с дозатором)</t>
  </si>
  <si>
    <t>Дезодорирующий крем для ног  «Элен» туба 100мл.</t>
  </si>
  <si>
    <t>Паста для очистки сильнозагрязненных рук «Элен» с искусственным абразивом туба 200 мл.</t>
  </si>
  <si>
    <t>Паста для мытья сильнозагрязненных рук «Элен» туба 100 мл.</t>
  </si>
  <si>
    <t>Паста для мытья сильнозагрязненных рук «Элен» туба 200 мл.</t>
  </si>
  <si>
    <t>Регенерирующий-восстанавливающий крем для рук «Элен» туба 100мл.</t>
  </si>
  <si>
    <t>Защитный крем для рук гидрофильного действия (от масел) «Элен» туба 100 мл.</t>
  </si>
  <si>
    <t>Защитный крем для рук гидрофобного действия (от воды) «Элен» туба 100 мл.</t>
  </si>
  <si>
    <t>Крем для рук защитный силиконовый «Элен» туба 100 мл.</t>
  </si>
  <si>
    <t>Крем защитный универсальный «Элен» туба 100 мл.</t>
  </si>
  <si>
    <t>Крем защитный от обморожения и обветривания  «Элен» туба 100 мл.</t>
  </si>
  <si>
    <t>Гель для рук с антибактериальным эффектом «Элен» туба 100 мл.</t>
  </si>
  <si>
    <t>Гель для рук с антибактериальным эффектом «Элен» спиртовой туба 100 мл.</t>
  </si>
  <si>
    <t>Спрей для рук с антибактериальным эффектом спиртовой "Элен" флакон 100 мл.</t>
  </si>
  <si>
    <t>Крем репеллент «Элен»  туба 100 мл.</t>
  </si>
  <si>
    <t>Крем для защиты кожи от неблагоприятных воздействий окружающей среды «Элен» (УФ излучения диапазонов А.В.С, низких температур, повышенной влажности)   туба 100 мл.</t>
  </si>
  <si>
    <t xml:space="preserve"> Крем для защиты кожи от обморожения. Формула без воды. "ЭЛЕН" </t>
  </si>
  <si>
    <t>Цены указаны за единицу продукции исходя из одного упаковочного места</t>
  </si>
  <si>
    <t>1. ПРОМЫШЛЕННЫЕ ФИЛЬТРУЮЩИЕ ПРОТИВОГАЗЫ</t>
  </si>
  <si>
    <t xml:space="preserve"> 1.1. Резьбовое соединение</t>
  </si>
  <si>
    <t>Противогазы фильтрующие ДОТ</t>
  </si>
  <si>
    <t>тип маски</t>
  </si>
  <si>
    <t>ШМП-1</t>
  </si>
  <si>
    <t>ШМ-212</t>
  </si>
  <si>
    <t>ППМ-88</t>
  </si>
  <si>
    <t>МАГ</t>
  </si>
  <si>
    <t>МАГ-3Л</t>
  </si>
  <si>
    <t xml:space="preserve">МАГ-4         </t>
  </si>
  <si>
    <t>ДОТ 25 марка А1</t>
  </si>
  <si>
    <t>ДОТ 250 марка А1В1Е1</t>
  </si>
  <si>
    <t>ДОТ 220 марка А1В1Е1Р3RD</t>
  </si>
  <si>
    <t>ДОТ 460 марка К2</t>
  </si>
  <si>
    <t>ДОТ 460 марка А2В2Е2</t>
  </si>
  <si>
    <t>ДОТ 320 марка  А2В2Е2Р3RD</t>
  </si>
  <si>
    <t>ДОТ 460 марка А2В2Е2АХ</t>
  </si>
  <si>
    <t>ДОТ 320 марка  А2В1Е1К1Р3RD</t>
  </si>
  <si>
    <t>ДОТ М 460 марка А1В1Е1К2СО15SX</t>
  </si>
  <si>
    <t>Договорная</t>
  </si>
  <si>
    <t>ДОТ Р3RD</t>
  </si>
  <si>
    <t>Противогазы  фильтрующие ДОТ с гофротрубкой</t>
  </si>
  <si>
    <t>ШМ-2012</t>
  </si>
  <si>
    <t>ДОТ 600 марка А2В2Е2К2Р3RD</t>
  </si>
  <si>
    <t>ДОТ 600 марка А2В3Е3Р3RD</t>
  </si>
  <si>
    <t>ДОТ 600 марка А2В2Е2К1АХР3RD</t>
  </si>
  <si>
    <t>ДОТ 600 марка А2В3Е3АХР3RD</t>
  </si>
  <si>
    <t>ДОТ М 600 марка В2Е2К2СО20SX</t>
  </si>
  <si>
    <t>ДОТ ФОС 780 марка А2В2Е2АХSX</t>
  </si>
  <si>
    <t>ДОТ 600 марка К3Р3RD</t>
  </si>
  <si>
    <t>Противогазы  фильтрующие ДОТ про</t>
  </si>
  <si>
    <t>ДОТ про 150 марка А1Р3RD</t>
  </si>
  <si>
    <t>ДОТ про 150 марка К1Р3RD</t>
  </si>
  <si>
    <t>ДОТ про 150 марка А1В1Е1P3RD</t>
  </si>
  <si>
    <t>ДОТ про 150 марка А1В1Е1К1P3RD</t>
  </si>
  <si>
    <t>ДОТ про 250 марка А1В1Е1К1</t>
  </si>
  <si>
    <t>ДОТ про 250 марка А2</t>
  </si>
  <si>
    <t>ДОТ про 320 марка А2Р3RD</t>
  </si>
  <si>
    <t>ДОТ про 320 + марка К2Р3RD</t>
  </si>
  <si>
    <t>ДОТ про 320 + марка  А2В2Е2Р3RD</t>
  </si>
  <si>
    <t>ДОТ про 320 марка  А2В2Е2К2Р3D</t>
  </si>
  <si>
    <t>ДОТ про 320 марка НgР3RD</t>
  </si>
  <si>
    <t>ДОТ про 460 + марка А2В2Е2</t>
  </si>
  <si>
    <t>ДОТ про 460 + марка А2В2Е2АХ</t>
  </si>
  <si>
    <t>ДОТ про 460 + марка А2В2Е2К2</t>
  </si>
  <si>
    <t>Противогазы  фильтрующие ДОТ про с гофротрубкой</t>
  </si>
  <si>
    <t>ДОТ про 600+ марка А2В2Е2К2АХР3RD</t>
  </si>
  <si>
    <t>ДОТ про 600 марка А3АХР3RD</t>
  </si>
  <si>
    <t>ДОТ про Премиум А1В2Е2К2HgNOCOSXP3RD</t>
  </si>
  <si>
    <t>Противогаз фильтрующий ДОТ Азотчик с гофротрубкой</t>
  </si>
  <si>
    <t>ДОТ М 600 марка A1В2Е2К2NОР3RD</t>
  </si>
  <si>
    <t>Противогаз фильтрующий  ДОТ 780 с гофротрубкой</t>
  </si>
  <si>
    <t>ДОТ 780 марка А1В2Е2Р3RD (разв.шихта)</t>
  </si>
  <si>
    <t>ДОТ 780 марка А2В2Е2Р3RD (разв.шихта)</t>
  </si>
  <si>
    <t>ДОТ 780 марка А2В2Е2К2Р3RD (разв.шихта)</t>
  </si>
  <si>
    <t>Противогазы ППФ - 5М/5С</t>
  </si>
  <si>
    <t>Противогаз ППФ-5М с фильтром ФГ-5М марки: А2</t>
  </si>
  <si>
    <t>Противогаз ППФ-5М с фильтром ФГ-5М марки: В2</t>
  </si>
  <si>
    <r>
      <t xml:space="preserve">Противогаз ППФ-5М с фильтром ФК-5М марки: </t>
    </r>
    <r>
      <rPr>
        <sz val="7"/>
        <color theme="1"/>
        <rFont val="Arial"/>
        <family val="2"/>
        <charset val="204"/>
      </rPr>
      <t>А2Р3D</t>
    </r>
    <r>
      <rPr>
        <sz val="14"/>
        <rFont val="Arial"/>
        <family val="2"/>
        <charset val="204"/>
      </rPr>
      <t/>
    </r>
  </si>
  <si>
    <r>
      <t xml:space="preserve">Противогаз ППФ-5М с фильтром ФК-5М марки: </t>
    </r>
    <r>
      <rPr>
        <sz val="7"/>
        <color theme="1"/>
        <rFont val="Arial"/>
        <family val="2"/>
        <charset val="204"/>
      </rPr>
      <t>К2Р3D</t>
    </r>
    <r>
      <rPr>
        <sz val="14"/>
        <rFont val="Arial"/>
        <family val="2"/>
        <charset val="204"/>
      </rPr>
      <t/>
    </r>
  </si>
  <si>
    <t>Противогаз ППФ-5М с фильтром ФГ-5М марки: А2АХ</t>
  </si>
  <si>
    <t xml:space="preserve">Противогаз ППФ-5М с фильтром ФГ-5МУ марки А2В2Е2К2 </t>
  </si>
  <si>
    <t>Противогаз ППФ-5М с фильтром ФК-5МУ марки В2Р3D</t>
  </si>
  <si>
    <t>Противогаз ППФ-5М с фильтром ФК-5МУ марки А2АХР3D</t>
  </si>
  <si>
    <t>Противогаз ППФ-5М с фильтром ФК-5МТ марки А2В2Е2АХР3D</t>
  </si>
  <si>
    <t>Противогаз ППФ-5М с фильтром ФК-5МТ марки В2Е2Р3D</t>
  </si>
  <si>
    <t>Противогаз ППФ-5М с фильтром ФК-5МТ марки А2В2Е2К2Р3D</t>
  </si>
  <si>
    <t>Противогаз ППФ-5М с фильтром ФК-5МТ марки А2В2Е2К2АХР3D</t>
  </si>
  <si>
    <t>Противогаз ППФ-5С с фильтром ФК-5С марки: А3Р3D</t>
  </si>
  <si>
    <t>Противогаз ППФ-5С с фильтром ФК-5С марки: К3Р3D</t>
  </si>
  <si>
    <t>Противогазы ППФ - 5Б с гофротрубкой</t>
  </si>
  <si>
    <t xml:space="preserve">Противогаз ППФ-5Б с фильтром ФГ-5Б марки А3В3Е2К2 </t>
  </si>
  <si>
    <t>Противогаз ППФ-5Б с фильтром ФК-5Б марки: А3АХР3D</t>
  </si>
  <si>
    <t>Противогаз ППФ-5Б с фильтром ФК-5Б марки: В3Е3Р3D</t>
  </si>
  <si>
    <t>Противогаз ППФ-5Б с фильтром ФК-5Б марки А2В3Е3АХР3D</t>
  </si>
  <si>
    <t xml:space="preserve">Противогаз ППФ-5Б с фильтром ФК-5Б марки А3В3Е2К2Р3D </t>
  </si>
  <si>
    <t>Противогаз ППФ-5Б с фильтром ФК-5Б марки А2В2Е2К2COSXР3D</t>
  </si>
  <si>
    <t>Противогаз ППФ-5Б с фильтром ФК-5Б марки А2В2Е2К2COSXNOР3D</t>
  </si>
  <si>
    <t>1.2. Байонетное соединение</t>
  </si>
  <si>
    <t>Противогаз фильтрующий UNIX 5000 (с панорамной маской из резины UNIX 5000)</t>
  </si>
  <si>
    <t>без п/ф</t>
  </si>
  <si>
    <t>с п/ф Р1</t>
  </si>
  <si>
    <t>с п/ф Р2</t>
  </si>
  <si>
    <t>с п/ф Р3</t>
  </si>
  <si>
    <t>UNIX 501 A1</t>
  </si>
  <si>
    <t>На сертификации</t>
  </si>
  <si>
    <t>UNIX 502 A2</t>
  </si>
  <si>
    <t>UNIX 512 К2</t>
  </si>
  <si>
    <t>UNIX 521 А1В1Е1</t>
  </si>
  <si>
    <t>UNIX 531 А1В1Е1К1</t>
  </si>
  <si>
    <t>UNIX 522 А2В2Е2</t>
  </si>
  <si>
    <t>UNIX 213 Р3 (противоаэрозольный фильтр + защита от органики)</t>
  </si>
  <si>
    <t>UNIX 303 Р3 (противоаэрозольный фильтр в защитном корпусе)</t>
  </si>
  <si>
    <t>Противогаз фильтрующий UNIX 5100 (с панорамной маской из силикона UNIX 5100)</t>
  </si>
  <si>
    <t>Противогаз фильтрующий UNIX 6100 (с панорамной маской из силикона UNIX 6100)</t>
  </si>
  <si>
    <t>2. ФИЛЬТРЫ К ПРОТИВОГАЗАМ</t>
  </si>
  <si>
    <t>2.1. Резьбовое соединение</t>
  </si>
  <si>
    <t xml:space="preserve">Фильтры ДОТ </t>
  </si>
  <si>
    <t>ДОТ 220 марка  А1В1Е1Р3RD</t>
  </si>
  <si>
    <t>ДОТ 250 марка  А1</t>
  </si>
  <si>
    <t>ДОТ 250 марка  А1В1Е1</t>
  </si>
  <si>
    <t>ДОТ 320 марка А2В1Е1К1Р3RD</t>
  </si>
  <si>
    <t>ДОТ 320 марка А2В2Е2Р3RD</t>
  </si>
  <si>
    <t>ДОТ М 600 марка  A1В2Е2К2NОР3RD</t>
  </si>
  <si>
    <t>ДОТ ФОС 780 м.А2В2Е2АХSX</t>
  </si>
  <si>
    <t>ДОТ 780 марка А1В2Е2Р3RD  (развернутая шихта)</t>
  </si>
  <si>
    <t>ДОТ 780 марка А2В2Е2Р3RD  (развернутая шихта)</t>
  </si>
  <si>
    <t>ДОТ 780 марка А2В2Е2К2Р3RD  (развернутая шихта)</t>
  </si>
  <si>
    <t>ДОТ P3RD</t>
  </si>
  <si>
    <t>ФПК А2В2Е2К2СО20SX</t>
  </si>
  <si>
    <t>Фильтры ФГ и ФК</t>
  </si>
  <si>
    <t>ФГ-5М марки  А2</t>
  </si>
  <si>
    <t>ФГ-5М марки  В2</t>
  </si>
  <si>
    <t>ФГ-5М марки  А2АХ</t>
  </si>
  <si>
    <t xml:space="preserve">ФГ-5МУ марки А2В2Е2К2 </t>
  </si>
  <si>
    <t>ФК-5М марки А2Р3D</t>
  </si>
  <si>
    <t>ФК-5М марки К2Р3D</t>
  </si>
  <si>
    <t>ФК-5МТ марки В2Е2Р3D</t>
  </si>
  <si>
    <t>ФК-5МУ марки  В2Р3D</t>
  </si>
  <si>
    <t>ФК-5МУ марки  А2АХР3D</t>
  </si>
  <si>
    <t>ФК-5МТ марки А2В2Е2АХР3D</t>
  </si>
  <si>
    <t>ФК-5МТ марки А2В2Е2К2Р3D</t>
  </si>
  <si>
    <t>ФК-5МТ марки А2В2Е2К2АХР3D</t>
  </si>
  <si>
    <t>ФК-5Б марки А3АХР3D</t>
  </si>
  <si>
    <t>ФК-5Б марки В3Е3Р3D</t>
  </si>
  <si>
    <t>ФК-5Б марки  А2В3Е3АХР3D</t>
  </si>
  <si>
    <t>ФК-5С марки А3Р3D</t>
  </si>
  <si>
    <t>ФК-5С марки К3Р3D</t>
  </si>
  <si>
    <t>ФК-5Б марки А3В3Е2К2Р3D</t>
  </si>
  <si>
    <t>ФК-5Б марки А2В2Е2К2COSXР3D</t>
  </si>
  <si>
    <t>ФК-5Б марки А2В2Е2К2COSXNOР3D</t>
  </si>
  <si>
    <t>Фильтры ДОТ про (композитный материал)</t>
  </si>
  <si>
    <t>ДОТ про 150 марка А1В1Е1Р3RD</t>
  </si>
  <si>
    <t>ДОТ про 150 марка  А1В1Е1К1Р3RD</t>
  </si>
  <si>
    <t>ДОТ про 320  марка  А2В2Е2К2Р3D</t>
  </si>
  <si>
    <t>ДОТ про 460 + марка  А2В2Е2</t>
  </si>
  <si>
    <t>ДОТ про 460 + марка  А2В2Е2АХ</t>
  </si>
  <si>
    <t>ДОТ про 460 + марка  А2В2Е2К2</t>
  </si>
  <si>
    <t>Фильтры ИЗОД (композитный материал)</t>
  </si>
  <si>
    <t>ИЗОД  А1В1Е1К1HgР3D</t>
  </si>
  <si>
    <t>ИЗОД  В1Е1К2NOCO35SXР3D</t>
  </si>
  <si>
    <t>Фильтры специальные</t>
  </si>
  <si>
    <t>Фильтр комбинированный ФК-П2У (A2B2COP3)</t>
  </si>
  <si>
    <t>2.2. Байонетное соединение</t>
  </si>
  <si>
    <t>Фильтры к противогазам UNIX (с панорамными масками UNIX 5000 / UNIX 5100 / UNIX 6100)</t>
  </si>
  <si>
    <t>UNIX 203 Р3RD (противоаэрозольный фильтр)</t>
  </si>
  <si>
    <r>
      <t xml:space="preserve">UNIX 223 P3RD (противоаэрозольный фильтр + защита от органики)   </t>
    </r>
    <r>
      <rPr>
        <sz val="7"/>
        <color rgb="FFFF0000"/>
        <rFont val="Arial Cyr"/>
        <charset val="204"/>
      </rPr>
      <t>(на сертификации)</t>
    </r>
  </si>
  <si>
    <t>Противоаэрозольные фильтры (предфильтры)</t>
  </si>
  <si>
    <t>UNIX Р1</t>
  </si>
  <si>
    <t>UNIX Р2</t>
  </si>
  <si>
    <t>UNIX Р3</t>
  </si>
  <si>
    <t>Держатель предфильтра</t>
  </si>
  <si>
    <t>3. КОМПЛЕКТУЮЩИЕ ДЛЯ ПРОТИВОГАЗОВ</t>
  </si>
  <si>
    <t xml:space="preserve">Панорамные маски </t>
  </si>
  <si>
    <t>Маска МАГ                          (универсальный размер, резина, фронтальное резьбовое соединение - 1 фильтр)</t>
  </si>
  <si>
    <t>Маска МАГ-3Л                    ( универсальный размер, резина, боковое резьбовое левое соединение - 1 фильтр)</t>
  </si>
  <si>
    <t>Маска МАГ-4                      (универсальный размер, силикон, фронтальное резьбовое соединение - 1 фильтр)</t>
  </si>
  <si>
    <t>Маска UNIX 5000              (универсальный размер, резиновая,боковые байонетные соединения - 2 фильтра)</t>
  </si>
  <si>
    <t>Маска UNIX 5100              (универсальный размер, силикон, боковые байонетные соединения - 2 фильтра)</t>
  </si>
  <si>
    <t>Маска UNIX 6100              (1,2,3 рост, облегченная, силикон, боковые байонетные соединения - 2 фильтра)</t>
  </si>
  <si>
    <t>Маска ППМ-88</t>
  </si>
  <si>
    <t>Маска МПГ-ИЗОД</t>
  </si>
  <si>
    <t>Маска ARTIRUS-У(Р)</t>
  </si>
  <si>
    <t>Лицевые части</t>
  </si>
  <si>
    <t>Лицевая часть ШМП-1 (черный цвет, рост 0, 1, 2, 3, 4)</t>
  </si>
  <si>
    <t>Лицевая часть ШМ-2012 (серый цвет, рост 1, 2, 3, 4)</t>
  </si>
  <si>
    <t>Лицевая часть ШМ-2012 (чеиный цвет, рост 1, 2, 3, 4)</t>
  </si>
  <si>
    <t>Прочие комплектующие</t>
  </si>
  <si>
    <t>Гофрированная трубка</t>
  </si>
  <si>
    <t>Спрей очищающий, 30мл</t>
  </si>
  <si>
    <t>Салфетка из микрофибры, 15х18 см в индивид. упаковке</t>
  </si>
  <si>
    <t>Пленка защитная для панорамных масок серии МАГ, МАГ-4 /UNIX 5000, 5100  (упаковка 10 шт)</t>
  </si>
  <si>
    <t>Плёнка для маски UNIX 6100 (в упаковке 10 шт.)</t>
  </si>
  <si>
    <t>Сумки для противогазов</t>
  </si>
  <si>
    <t>Сумка для фильтрующего противогаза с панорамной маской МАГ</t>
  </si>
  <si>
    <t>Сумка для противогазов красная UNIX</t>
  </si>
  <si>
    <t>Сумка "Нефтепереработчик"</t>
  </si>
  <si>
    <t>Сумка для фильтрующего противогаза (т 2, МГ, СГ)</t>
  </si>
  <si>
    <t>Сумка та же (черная)</t>
  </si>
  <si>
    <t>Сумка тип 3 для фильтрующего противогаза</t>
  </si>
  <si>
    <t>Сумка «Бумажник»</t>
  </si>
  <si>
    <t>Сумка унифицированная для промышленных противогазов</t>
  </si>
  <si>
    <t>4.ГАЗОПЫЛЕЗАЩИТНЫЕ И ГАЗОЗАЩИТНЫЕ РЕСПИРАТОРЫ</t>
  </si>
  <si>
    <t>4.1 Респираторы фильтрующие UNIX</t>
  </si>
  <si>
    <t>Респиратор фильтрующий UNIX 1000 (ТПЭ) в комплекте с фильтрами и сумкой</t>
  </si>
  <si>
    <t>с противогазовым фильтром серии 500</t>
  </si>
  <si>
    <t xml:space="preserve"> с противогазовым фильтром и предфильтром Р1</t>
  </si>
  <si>
    <t xml:space="preserve"> с противогазовым фильтром и предфильтром Р2</t>
  </si>
  <si>
    <t xml:space="preserve"> с противогазовым фильтром и предфильтром Р3</t>
  </si>
  <si>
    <t>на сертификации</t>
  </si>
  <si>
    <t>Респиратор фильтрующий UNIX 1100 (силикон) в комплекте с фильтрами и сумкой</t>
  </si>
  <si>
    <t>Фильтры на байонете к респираторам UNIX</t>
  </si>
  <si>
    <r>
      <t xml:space="preserve">UNIX 223 P3RD (противоаэрозольный фильтр + защита от органики) </t>
    </r>
    <r>
      <rPr>
        <sz val="7"/>
        <color rgb="FFFF0000"/>
        <rFont val="Arial Cyr"/>
        <charset val="204"/>
      </rPr>
      <t>(на сертификации) НОВИНКА!!</t>
    </r>
  </si>
  <si>
    <t>Полумаски</t>
  </si>
  <si>
    <t>Полумаска UNIX 1000 (ТПЭ)</t>
  </si>
  <si>
    <t>Полумаска UNIX 1100 (силикон)</t>
  </si>
  <si>
    <r>
      <t xml:space="preserve">Полумаска UNIX 2100  (силикон, система быстрого сброса полумаски, клапан с выдохом вниз) </t>
    </r>
    <r>
      <rPr>
        <sz val="7"/>
        <color rgb="FFFF0000"/>
        <rFont val="Arial Cyr"/>
        <charset val="204"/>
      </rPr>
      <t xml:space="preserve"> НОВИНКА !!</t>
    </r>
  </si>
  <si>
    <t>Сумка к респираторам с логотипом UNIX (желтая, поясная)</t>
  </si>
  <si>
    <t>4.2. Респираторы Ру-60/РПГ-67/Ф-62Ш</t>
  </si>
  <si>
    <t xml:space="preserve">ФИЛЬТРУЮЩИЕ ПРОТИВОГАЗОАЭРОЗОЛЬНЫЕ РУ-60М (фильтр металлический)  </t>
  </si>
  <si>
    <t>Респиратор РУ-60М марки "А1Р1D"</t>
  </si>
  <si>
    <t>Респиратор РУ-60М марки "В1Р1D"</t>
  </si>
  <si>
    <t>Респиратор РУ-60М марки "К1Р1D"</t>
  </si>
  <si>
    <t>Респиратор РУ-60М марки "А1B1E1Р1D"</t>
  </si>
  <si>
    <t xml:space="preserve">ФИЛЬТРЫ для РУ-60М (фильтр металлический)  </t>
  </si>
  <si>
    <t xml:space="preserve">фильтры респиратора РУ-60М марка "А1Р1D" </t>
  </si>
  <si>
    <t xml:space="preserve">фильтры респиратора РУ-60М марка "В1Р1D" </t>
  </si>
  <si>
    <t xml:space="preserve">фильтры респиратора РУ-60М марка "К1Р1D" </t>
  </si>
  <si>
    <t>фильтры респиратора РУ-60М марки "А1B1E1Р1D"</t>
  </si>
  <si>
    <t xml:space="preserve">ФИЛЬТРУЮЩИЕ ПРОТИВОГАЗОВЫЕ РПГ-67 (фильтр металлический)  </t>
  </si>
  <si>
    <t>Респиратор РПГ-67 марки "А1"</t>
  </si>
  <si>
    <t>Респиратор РПГ-67 марки "В1"</t>
  </si>
  <si>
    <t>Респиратор РПГ-67 марки "К1"</t>
  </si>
  <si>
    <t>Респиратор РПГ-67 марки "А1В1Е1"</t>
  </si>
  <si>
    <t>Респиратор РПГ-67 марки "А1В1Е1К1"</t>
  </si>
  <si>
    <t xml:space="preserve">ФИЛЬТРЫ для РПГ-67 (фильтр металлический)  </t>
  </si>
  <si>
    <t xml:space="preserve">фильтры респиратора РПГ-67 марка "А1" </t>
  </si>
  <si>
    <t xml:space="preserve">фильтры респиратора РПГ-67 марка "В1" </t>
  </si>
  <si>
    <t xml:space="preserve">фильтры респиратора РПГ-67 марка "К1" </t>
  </si>
  <si>
    <t>фильтры респиратора РПГ-67 марка "А1В1Е1"</t>
  </si>
  <si>
    <t>фильтры респиратора РПГ-67 марка "А1В1Е1К1"</t>
  </si>
  <si>
    <t>РЕСПИРАТОРЫ ПРОТИВОАЭРОЗОЛЬНЫЕ</t>
  </si>
  <si>
    <t>Респиратор противоаэрозольный Ф-62Ш ФП</t>
  </si>
  <si>
    <t>Фильтр класса защиты Р2 ФП (Ф-62Ш)</t>
  </si>
  <si>
    <t>4.3 Респираторы фильтрующие  "Металлург" ДОТ 780 с гофротрубкой</t>
  </si>
  <si>
    <t>тип полумаски</t>
  </si>
  <si>
    <t>Кама ПР-7</t>
  </si>
  <si>
    <t>ДОТ 780 марка А1В2Е2Р3D (разв.шихта)</t>
  </si>
  <si>
    <t>ДОТ 780 марка А2В2Е2Р3D (разв.шихта)</t>
  </si>
  <si>
    <t>ДОТ 780 марка А2В2Е2К2Р3D (разв.шихта)</t>
  </si>
  <si>
    <t>5. ПРОТИВОПЫЛЕВЫЕ РЕСПИРАТОРЫ И ПОЛУМАСКИ ФИЛЬТРУЮЩИЕ</t>
  </si>
  <si>
    <t>ПЛУМАСКИ ФИЛЬТРУЮЩИЕ UNIX Air</t>
  </si>
  <si>
    <t>UNIX Air 111(FFP1) - противоаэрозольная защита</t>
  </si>
  <si>
    <t>UNIX Air 111 V(FFP1) - противоаэрозольная защита</t>
  </si>
  <si>
    <t>UNIX Air 112 (FFP2) - противоаэрозольная защита</t>
  </si>
  <si>
    <t>UNIX Air 112 V(FFP2) - противоаэрозольная защита</t>
  </si>
  <si>
    <t>UNIX Air 511 (FFP1) - с дополнительной защитой от органических газов и паров</t>
  </si>
  <si>
    <t>UNIX Air 512 V(FFP2)  - с дополнительной защитой от органических газов и паров</t>
  </si>
  <si>
    <t>UNIX Air 611 (FFP1) - с дополнительной защитой от кислых газов и паров</t>
  </si>
  <si>
    <t>UNIX Air 612 V(FFP2) - с дополнительной защитой от кислых газов и паров</t>
  </si>
  <si>
    <t>ПОЛУМАСКИ ФИЛЬТРУЮЩИЕ / ПРОТИВОАЭРОЗОЛЬНЫЕ</t>
  </si>
  <si>
    <t>FFP2ФП Кама-200 (2 шт.)</t>
  </si>
  <si>
    <t>FFP2ФП У-2К</t>
  </si>
  <si>
    <t>Полумаска фильтрующая FFP2ФП Кама-2000 А</t>
  </si>
  <si>
    <t>Полумаска фильтрующая FFP2ФП Кама-2000 АВИ</t>
  </si>
  <si>
    <t>6. АППАРАТЫ ШЛАНГОВЫЕ</t>
  </si>
  <si>
    <t>бесприводный</t>
  </si>
  <si>
    <t xml:space="preserve">МАГ         </t>
  </si>
  <si>
    <t>МАГ-4</t>
  </si>
  <si>
    <t xml:space="preserve">Противогаз ПШ-1 (шланг 10 м) С х/б амуницией </t>
  </si>
  <si>
    <t>Противогаз ПШ-1 (шланг 10 м) С лавсановой амуницией</t>
  </si>
  <si>
    <t xml:space="preserve">Противогаз ПШ-1Б (шланг 10 м) С х/б амуницией </t>
  </si>
  <si>
    <t>Противогаз ПШ-1Б (шланг 10 м) С лавсановой амуницией</t>
  </si>
  <si>
    <t xml:space="preserve">Противогаз ПШ-1-155 в комплекте с антистатичной привязью </t>
  </si>
  <si>
    <t xml:space="preserve">Противогаз ПШ-1Б-155 в комплекте с антистатичной привязью </t>
  </si>
  <si>
    <t>с приводом</t>
  </si>
  <si>
    <t xml:space="preserve">Противогаз ПШ-2-20 (шланг 20 м) С х/б амуницией </t>
  </si>
  <si>
    <t>Противогаз ПШ-2-20 (шланг 20 м) С лавсановой амуницией</t>
  </si>
  <si>
    <t xml:space="preserve">Противогаз ПШ-2-40 (шланг 40 м) С х/б амуницией </t>
  </si>
  <si>
    <t>Противогаз ПШ-2-40 (шланг 40 м) С лавсановой амуницией</t>
  </si>
  <si>
    <t xml:space="preserve">Противогаз ПШ-2-20х2 (2 шланга по 20 м) С х/б амуницией </t>
  </si>
  <si>
    <t>Противогаз ПШ-2-20х2 (2 шланга по 20 м) С лавсановой амуницией</t>
  </si>
  <si>
    <t xml:space="preserve">Противогаз ПШ-2-20-155 в комплекте с антистатичной привязью </t>
  </si>
  <si>
    <t xml:space="preserve">Противогаз ПШ-2-40-155 в комплекте с антистатичной привязью </t>
  </si>
  <si>
    <t xml:space="preserve">Противогаз ПШ-2-20х2-155 в комплекте с антистатичной привязью </t>
  </si>
  <si>
    <t>Противогаз ПШ-1С (шланг 10 м ) упаковка - мешок</t>
  </si>
  <si>
    <t>Противогаз ПШ-1С (шланг 10 м )упаковка- новая модернизированная сумка</t>
  </si>
  <si>
    <t>Противогаз ПШ-1С (шланг 10 м ) в комплекте с антистатичной привязью  упаковка - мешок</t>
  </si>
  <si>
    <t xml:space="preserve">Противогаз ПШ-1С (шланг 10 м ) в комплекте с антистатичной привязью  упаковка - новая модернизированная сумка </t>
  </si>
  <si>
    <t>Противогаз ПШ-1С-20 (шланг 20 м) упаковка - мешок</t>
  </si>
  <si>
    <t>Противогаз ПШ-1С-20 (шланг 20м) упаковка -мешок с антистатичной привязью</t>
  </si>
  <si>
    <t>Противогаз ПШ-1Б (шланг 10 м)</t>
  </si>
  <si>
    <t>Противогаз ПШ-1Б (шланг 10 м) в комплекте с антистатичной привязью</t>
  </si>
  <si>
    <t xml:space="preserve">Противогаз ПШ-1Б-20 (шланг 20 м) </t>
  </si>
  <si>
    <t>Противогаз ПШ-1Б-20 (шланг 20 м) в комплекте с антистатичной привязью</t>
  </si>
  <si>
    <t>Противогаз ПШ-20РВ (ручная, шланг 20 м)</t>
  </si>
  <si>
    <t>Противогаз ПШ-20РВ (ручная, шланг 20 м) в комплекте с антистатичной привязью</t>
  </si>
  <si>
    <t>Противогаз ПШ-20РВ-2 (ручная, шланг 20 м), 2 маски</t>
  </si>
  <si>
    <t>Противогаз ПШ-20РВ-2 (ручная, шланг 20 м), 2 маски  в комплекте с антистатичной привязью</t>
  </si>
  <si>
    <t>Противогаз ПШ-20ЭРВ (электроручная, шланг 20 м)</t>
  </si>
  <si>
    <t>Противогаз ПШ-20ЭРВ (электроручная, шланг 20 м) в комплекте с антистатичной привязью</t>
  </si>
  <si>
    <t>Противогаз ПШ-20ЭРВ-2 (электроручная, шланг 20 м) 2 маски</t>
  </si>
  <si>
    <t>Противогаз ПШ-20ЭРВ-2 (электроручная, шланг 20 м) 2 маски  в комплекте с антистатичной привязью</t>
  </si>
  <si>
    <t>Противогаз ПШ-40РВ (ручная, шланг 40 м)</t>
  </si>
  <si>
    <t>Противогаз ПШ-40РВ (ручная, шланг 40 м) в комплекте с антистатичной привязью</t>
  </si>
  <si>
    <t>Противогаз ПШ-40ЭРВ (электроручная, шланг 40 м)</t>
  </si>
  <si>
    <t>Противогаз ПШ-40ЭРВ (электроручная, шланг 40 м)  в комплекте с антистатичной привязью</t>
  </si>
  <si>
    <t>7. КОМПЛЕКТУЮЩИЕ ДЛЯ АППАРАТОВ ШЛАНГОВЫХ</t>
  </si>
  <si>
    <t>Шланговые линии</t>
  </si>
  <si>
    <t>10 м с фильтром</t>
  </si>
  <si>
    <t>20 м без фильтра</t>
  </si>
  <si>
    <t>Элемент фильтрующий (фильтр к ПШ в сборе)</t>
  </si>
  <si>
    <t>Пояса спасательные для шланговых противогазов</t>
  </si>
  <si>
    <t>Ремень поясной х/б с лямками плечевыми</t>
  </si>
  <si>
    <t xml:space="preserve">Пояс лавсановый ПМ-41 (ml) </t>
  </si>
  <si>
    <t>Веревки сигнально-спасательные</t>
  </si>
  <si>
    <t>Пеньковая, 15 м</t>
  </si>
  <si>
    <t>Пеньковая, 25 м</t>
  </si>
  <si>
    <t>Лавсановая с карабином, 13 м (КСЛ-13)</t>
  </si>
  <si>
    <t>Лавсановая с карабином, 23 м (КСЛ-23)</t>
  </si>
  <si>
    <t>Чехол для ПШ (материал Спанбонд)</t>
  </si>
  <si>
    <t>Чехол для ПШ (полотно палаточное черное)</t>
  </si>
  <si>
    <t>Сумка унифицированная для ПШ</t>
  </si>
  <si>
    <t>8. САМОСПАСАТЕЛИ</t>
  </si>
  <si>
    <t>Самоспасатели фильтрующие</t>
  </si>
  <si>
    <t>ЗЕВС 30 У (ГДЗК-У)</t>
  </si>
  <si>
    <t>ГДЗК-У Премиум</t>
  </si>
  <si>
    <t>Самоспасатель фильтрующий СПУ-АГК</t>
  </si>
  <si>
    <t>ГДЗК EN</t>
  </si>
  <si>
    <t>ЗЕВС-У</t>
  </si>
  <si>
    <t>СПП-4</t>
  </si>
  <si>
    <t>Самоспасатели изолирующие</t>
  </si>
  <si>
    <t>В коробке</t>
  </si>
  <si>
    <t>В сумке</t>
  </si>
  <si>
    <t>В футляре</t>
  </si>
  <si>
    <t>СИП-1М</t>
  </si>
  <si>
    <t>СИП-3</t>
  </si>
  <si>
    <t>Портативные дыхательные устройства</t>
  </si>
  <si>
    <t>ПДУ-5К сумка</t>
  </si>
  <si>
    <t>ПДУ-5К футляр</t>
  </si>
  <si>
    <t>ПДУ-5М сумка</t>
  </si>
  <si>
    <t>ПДУ-5М футляр</t>
  </si>
  <si>
    <t>ПДУ-5</t>
  </si>
  <si>
    <t>9. СРЕДСТВА ИНДИВИДУАЛЬНОЙ ЗАЩИТЫ ГО ЧС</t>
  </si>
  <si>
    <t>Противогазы ГО с приемкой ВП</t>
  </si>
  <si>
    <t>Противогаз ГП-7</t>
  </si>
  <si>
    <t xml:space="preserve">Противогаз ГП-7В </t>
  </si>
  <si>
    <t>Противогаз ГП-7Б с МП-07,  с ФПК ГП-7кБ-Оптим</t>
  </si>
  <si>
    <t>Противогаз ГП-7БВ с МП-07В,  с ФПК ГП-7кБ-Оптим / с флягой</t>
  </si>
  <si>
    <t>3900,00/4020,00</t>
  </si>
  <si>
    <t>Противогаз детский ПДФ-2 с ГП-7К</t>
  </si>
  <si>
    <t xml:space="preserve">Противогаз детский ПДФ-2 с ВК 320 </t>
  </si>
  <si>
    <t xml:space="preserve">Противогаз детский ПДФ-2 с ВК 450 </t>
  </si>
  <si>
    <t>Противогазы ГО без приемки ВП</t>
  </si>
  <si>
    <t>Противогаз ГП-7БТ</t>
  </si>
  <si>
    <t>Противогаз УЗС ВК ЭКРАН с ВК 320 с панорамной маской МАГ-3Л</t>
  </si>
  <si>
    <t>Противогаз УЗС ВК ЭКРАН с ВК 600 с панорамной маской МАГ-3Л</t>
  </si>
  <si>
    <t>Противогаз МЗС ВК ЭКРАН с ВК 450 с панорамной маской МАГ-3Л</t>
  </si>
  <si>
    <t>Противогаз ГП-9 с МП-04, с ФПК  ГП-9кБ-Оптим</t>
  </si>
  <si>
    <t>Противогаз ГП-9В  с МП-04, c ФПК ГП-9кБ-Оптим</t>
  </si>
  <si>
    <t>Противогаз ГП-9 с маской МПГ-ИЗОД  с  ФПК ГП-9кБ-Оптим</t>
  </si>
  <si>
    <t>Противогаз ГП-9 с маской ARTIRUS-У(Р)  с  ФПК ГП-9кБ-Оптим</t>
  </si>
  <si>
    <t>Противогаз ГП-21У ( маска МП-3)</t>
  </si>
  <si>
    <t>Противогаз ГП-21УВ ( маска МП-3В)</t>
  </si>
  <si>
    <t>Фильтры ГО</t>
  </si>
  <si>
    <t>Дополнительный патрон ДПГ-3  без ВП (Арти-Завод) без г/т</t>
  </si>
  <si>
    <t>Дополнительный патрон ДПГ-3  без ВП (Арти-Завод) с г/т</t>
  </si>
  <si>
    <t>Дополнительный патрон ДПГ-3  без г/т (с приемкой ВП)</t>
  </si>
  <si>
    <t>Дополнительный патрон ДПГ-3  с г/т (с приемкой ВП)</t>
  </si>
  <si>
    <t>Фильтр ВК 320 (без приемки ВП)</t>
  </si>
  <si>
    <t>Фильтр ВК 450 (без приемки ВП)</t>
  </si>
  <si>
    <t>Комплект фильтра специального ПЗУ-ПК</t>
  </si>
  <si>
    <t>Комплектующие</t>
  </si>
  <si>
    <t>Фляжка полиэтиленовая без крышки</t>
  </si>
  <si>
    <t>Крышка фляги алюминиевая</t>
  </si>
  <si>
    <t>Респираторы ГО</t>
  </si>
  <si>
    <t>Респиратор Р-2 (с приемкой ВП)</t>
  </si>
  <si>
    <t>Прочие СИЗ ГО</t>
  </si>
  <si>
    <t>Камера защитная детская КЗД-6</t>
  </si>
  <si>
    <t>10. ИЗОЛИРУЮЩИЕ ПРОТИВОГАЗЫ АВТОНОМНОГО ДЕЙСТВИЯ</t>
  </si>
  <si>
    <t>ИЗОЛИРУЮЩИЕ ПРОТИВОГАЗЫ</t>
  </si>
  <si>
    <t>ИП-4М</t>
  </si>
  <si>
    <t xml:space="preserve">ИП-4МК с патроном РП-7 </t>
  </si>
  <si>
    <t>ИП-4МК без патрона РП-7</t>
  </si>
  <si>
    <t>РЕГЕНЕРАТИВНЫЕ ПАТРОНЫ</t>
  </si>
  <si>
    <t>Портативный дыхательный аппарат ПДА</t>
  </si>
  <si>
    <t>РП-4-01 (гарантийный срок хранения 7 лет)</t>
  </si>
  <si>
    <t>РП-7 (аналог РП-4-01, гарантийный срок хранения - 5 лет)</t>
  </si>
  <si>
    <t>11. КОМБИНЕЗОНЫ ЗАЩИТНЫЕ</t>
  </si>
  <si>
    <t>КОМБИНЕЗОНЫ ЗАЩИТНЫЕ</t>
  </si>
  <si>
    <t>UNIX ProKem</t>
  </si>
  <si>
    <t>12. ОБОРУДОВАНИЕ ДЛЯ ЗАЩИТНЫХ СООРУЖЕНИЙ</t>
  </si>
  <si>
    <t>ОБОРУДОВАНИЕ ДЛЯ ЗАЩИТНЫХ СООРУЖЕНИЙ</t>
  </si>
  <si>
    <t>Фильтровентиляционный комплект для убежищ ФВК-1</t>
  </si>
  <si>
    <t>Фильтровентиляционный комплект для убежищ ФВК-2</t>
  </si>
  <si>
    <t>Фильтр-поглотитель ФПУ-200</t>
  </si>
  <si>
    <t>Монтажные детали к ФПУ-200, 1:1</t>
  </si>
  <si>
    <t>Монтажные детали к ФПУ-200, 1:2</t>
  </si>
  <si>
    <t>Монтажные детали к ФПУ-200, 1:3</t>
  </si>
  <si>
    <t>Регенеративный патрон РП-100</t>
  </si>
  <si>
    <t>Монтажные детали к РП-100, 1:1</t>
  </si>
  <si>
    <t>Монтажные детали к РП-100,1:2</t>
  </si>
  <si>
    <t>Монтажные детали к РП-100,1:3</t>
  </si>
  <si>
    <t>Фильтр-поглотитель ФП-300</t>
  </si>
  <si>
    <t>Монтажные детали к ФП-300, 1:1</t>
  </si>
  <si>
    <t>Монтажные детали к ФП-300, 1:2</t>
  </si>
  <si>
    <t>Монтажные детали к ФП-300, 1:3</t>
  </si>
  <si>
    <t>Патрон РП-2</t>
  </si>
  <si>
    <t>Патрон П-10</t>
  </si>
  <si>
    <t>Фильтр-поглотитель ФГ-70</t>
  </si>
  <si>
    <t>Монтажные детали к ФГ-70, 1:1</t>
  </si>
  <si>
    <t>Монтажные детали к ФГ-70, 1:2</t>
  </si>
  <si>
    <t>Монтажные детали к ФГ-70, 1:3</t>
  </si>
  <si>
    <t>МОДУЛЬНАЯ РЕГЕНЕРАТИВНАЯ УСТАНОВКА МРУ -150Y300</t>
  </si>
  <si>
    <t>МОДУЛЬНАЯ РЕГЕНЕРАТИВНАЯ УСТАНОВКА МРУ -300\300</t>
  </si>
  <si>
    <t>Предфильтр ПФП-1000</t>
  </si>
  <si>
    <t>Фильтрующий пакет к ПФП-1000</t>
  </si>
  <si>
    <t>Фильтровентиляционный агрегат ФВА 49Т</t>
  </si>
  <si>
    <t>Фильтровентиляционная установка ФВУ 100/50; ФВУ 200/100</t>
  </si>
  <si>
    <t>Регенератор воздуха РВ-150</t>
  </si>
  <si>
    <t>Регенеративная установка РУ150/6</t>
  </si>
  <si>
    <t>Регенеративная установка "Устройство-300"</t>
  </si>
  <si>
    <t>Электроручной вентилятор ЭРВ 72-2</t>
  </si>
  <si>
    <t>Электроручной вентилятор ЭРВ 72-3</t>
  </si>
  <si>
    <t>Электроручной вентилятор ЭРВ-49</t>
  </si>
  <si>
    <t>Электроручной вентилятор ЭРВ 600/300</t>
  </si>
  <si>
    <t>Клапан избыточного давления КИД-150</t>
  </si>
  <si>
    <t>Клапан избыточного давления КИДМ-100(150,200,300)</t>
  </si>
  <si>
    <t>Клапан герметический вентиляционный ГК ИА 01013-200(300,400,600) с ручным приводом в комплекте с</t>
  </si>
  <si>
    <t>Клапан герметический вентиляционный ГК ИА 01009-300(400,600,800,1000)с электроприводом ГЗ-А 70/24</t>
  </si>
  <si>
    <t>Клапан герметический с ручным приводом КГ-150(200,300) в комплекте с ответными фланцами и крепежом</t>
  </si>
  <si>
    <t>Противовзрывная защитная секция (малая) МЗС (210x250, 7кг)</t>
  </si>
  <si>
    <t>МЗС с коробкой МЗ-2 (210x250, 49 кг)</t>
  </si>
  <si>
    <t>Коробка для МЗС [МЗ-2]</t>
  </si>
  <si>
    <t>Противовзрывная защитная секция (унифицированная) [Секция УЗС-1 (495x550, 55 кг.)], [Секция УЗС-8</t>
  </si>
  <si>
    <t>УЗС-1 воткр коробке (495x550, 140 кг.)</t>
  </si>
  <si>
    <t>УЗС-1 на воздуховод (D=630)</t>
  </si>
  <si>
    <t>Коробка для УЗС [УЗ-З]</t>
  </si>
  <si>
    <t>Клапан-расходомер КРО-1; КРО-2; КРО-3</t>
  </si>
  <si>
    <t>Фильтр ФяРБ</t>
  </si>
  <si>
    <t>Клапан ДУ-200Р/П; ДУ-100</t>
  </si>
  <si>
    <t>13. Дыхательные аппараты</t>
  </si>
  <si>
    <t>13.1 Дыхательные аппараты  со сжатым воздухом для пожарных и аварийно-спасательных формирований (Сертификат соответствия требованиям технического регламента о требованиях пожарной безопасности ФЗ-123, сертификат соответствия ТР ТС 019/2011) (получение сертификата ТР ТС 019/2011 - I квартал 2020 года)</t>
  </si>
  <si>
    <t>Базовый комплект: подвесная система "Комфорт" (мягкие плечевые ремни, накладкой в области лопаток и поясная подмягчённая накладка), шланг среднего давления типа "евроразъём" для подключения основного лёгочного автомата и спасательного устройства, шланг высокого давления, сигнальное устройство с манометром, маска панорамная с резьбовым (М45х3) или штекерным подключением лёгочного автомата, лёгочный автомат, баллон с вентилем (базового исполнения)</t>
  </si>
  <si>
    <t>Условные обозначения и сокращения: ПМГ1 - маска панорамная ПМ "Дельта" с резьбовым подключением легочного автомата; ПМД3 - маска панорамная ПМ "Дельта" со штекерным подключением легочного автомата; ПМГ1 - маска панорамная ПМ "Гамма" с резьбовым подключением легочного автомата; ПМГ3 - маска панорамная ПМ "Гамма" со штекерным подключением легочного автомата</t>
  </si>
  <si>
    <t>№</t>
  </si>
  <si>
    <t>Обозначение исполнения</t>
  </si>
  <si>
    <t>Основные параметры</t>
  </si>
  <si>
    <t>Цена</t>
  </si>
  <si>
    <t>1.</t>
  </si>
  <si>
    <t>ДАСВ "ЗЕВС" - ПМД1-W681</t>
  </si>
  <si>
    <t>ВЗД  - 60 мин, вес не более 15,9 кг, с 1 баллоном, объемом 6,8л, стальным R-EXTRA-5 (фирма Wortington)</t>
  </si>
  <si>
    <t>2.</t>
  </si>
  <si>
    <t>ДАСВ «ЗЕВС»-ПМД1- М681</t>
  </si>
  <si>
    <t>ВЗД - 60 мин, вес не более 12,5 кг, с 1 баллоном, объемом 6,8л, металлокомпозитным  БК-7-300С (ЗАО "НПП "Маштест")</t>
  </si>
  <si>
    <t>3.</t>
  </si>
  <si>
    <t>ДАСВ «ЗЕВС»-ПМД1- МН701</t>
  </si>
  <si>
    <t>ВЗД - 60 мин, вес не более 11,0 кг, с 1 баллоном, объемом 6,8л, металлокомпозитным  БК-7-300Н (ЗАО "НПП "Маштест")</t>
  </si>
  <si>
    <t>4.</t>
  </si>
  <si>
    <t>ДАСВ «ЗЕВС»-ПМД1- М701</t>
  </si>
  <si>
    <t>ВЗД - 60 мин, вес не более 10,6 кг, с 1 баллоном, объемом 7,0л, металлокомпозитным  БК-7-300АУ-1 (ЗАО "НПП "Маштест")</t>
  </si>
  <si>
    <t>5.</t>
  </si>
  <si>
    <t>ДАСВ «ЗЕВС»-ПМД1-L681</t>
  </si>
  <si>
    <t>ВЗД - 60 мин, вес не более 10,5 кг, с 1 баллоном, объемом 6,8л, металлокомпозитным  L65CX (фирма "Luxfer")</t>
  </si>
  <si>
    <t>6.</t>
  </si>
  <si>
    <t>ДАСВ «ЗЕВС»-ПМД1- Ar681</t>
  </si>
  <si>
    <t xml:space="preserve">ВЗД - 60 мин, вес не более 10,6 кг, с 1 баллоном, объемом 6,8л, металлокомпозитным  ВМК 6,8-139-300 GOST (фирма "Armatech") </t>
  </si>
  <si>
    <t>7.</t>
  </si>
  <si>
    <t>ДАСВ «ЗЕВС»-ПМД1- Ar101</t>
  </si>
  <si>
    <t xml:space="preserve">ВЗД - 87 мин, вес не более 12,0 кг, с 1 баллоном, объемом 10,0 л, металлокомпозитным  RВМК10-165-300 GOST (фирма "Armatech") </t>
  </si>
  <si>
    <t>8.</t>
  </si>
  <si>
    <t>ДАСВ «ЗЕВС»-ПМД1- М402</t>
  </si>
  <si>
    <t xml:space="preserve">ВЗД - 72 мин, вес не более 14,0 кг, с 2 баллонами, объемом 4,0 л, металлокомпозитными  БК-4-300С (ЗАО "НПП "Маштест") </t>
  </si>
  <si>
    <t>9.</t>
  </si>
  <si>
    <t>ДАСВ «ЗЕВС»-ПМ1- Ar402</t>
  </si>
  <si>
    <t xml:space="preserve">ВЗД - 72 мин, вес не более 11,5 кг, с 2 баллонами, объемом 4,0 л, металлокомпозитными  RВМК4-100-300 GOST (фирма "Armatech") </t>
  </si>
  <si>
    <t>10.</t>
  </si>
  <si>
    <t>ДАСВ «ЗЕВС»-ПМ1- L682</t>
  </si>
  <si>
    <t>ВЗД - 120 мин, вес не более 17,6 кг, с 2 баллонами, объемом 6,8 л, металлокомпозитными   L65CX (фирма "Luxfer")</t>
  </si>
  <si>
    <t>13.2 Дыхательные аппараты со сжатым воздухом для аварийно-спасательных формирований (сертификат соответствия требованиям ТР ТС 019/2011) (получение сертификата ТР ТС 019/2011 - I квартал 2020 года)</t>
  </si>
  <si>
    <t>Базовый комплект: подвесная система "Стандарт" (мягкие плечевые ремни), шланг среднего давления для подключения лёгочного автомата напрямую к редуктору, шланг высокого давления, сигнальное устройство с манометром, маска панорамная с резьбовым (М45х3) или штекерным подключением лёгочного автомата, лёгочный автомат, баллон с вентилем (базового исполнения)</t>
  </si>
  <si>
    <t>ДАСВ «ЗЕВС»-ПМД1-V601</t>
  </si>
  <si>
    <t>ВЗД - 40 мин, вес не более 11,3 кг, с 1 баллоном, объемом 6,0 л, стальным , Рраб = 19,6 МПа (компания VITKOVICE)</t>
  </si>
  <si>
    <t>ДАСВ «ЗЕВС»-ПМД1-W681(V701)</t>
  </si>
  <si>
    <t>ВЗД - 60 мин, вес не более 15,9 кг, с 1 баллоном, объемом 6,8л, стальным R-EXTRA-5 или LA4 - 0465 (фирмы Wortington или  VITKOVICE)</t>
  </si>
  <si>
    <t>с ВЗД - 60 мин, вес не более 11,0 кг, с 1 баллоном, объемом 6,8л, металлокомпозитным  БК-7-300Н (ЗАО "НПП "Маштест")</t>
  </si>
  <si>
    <t>ВЗД 60 мин, вес не более 10,6 кг, с 1 баллоном, объемом 6,8л, металлокомпозитным L65CX (фирма "Luxfer")</t>
  </si>
  <si>
    <t>ВЗД - 72 мин, вес не более 14 кг, с 2 баллонами, объемом 4 л, металлокомпозитный  БК-4-300С (ЗАО "НПП "Маштест")</t>
  </si>
  <si>
    <t>ДАСВ «ЗЕВС»-ПМ1- М702</t>
  </si>
  <si>
    <t xml:space="preserve"> ВЗД - 120 мин, вес не более 17,8 кг, с 2 баллонами, объемом 7 л, металлокомпозитными  БК-7-300Н (ЗАО "НПП "Маштест")</t>
  </si>
  <si>
    <t>ДАСВ «ЗЕВС»-ПМ1- L702</t>
  </si>
  <si>
    <t xml:space="preserve"> ВЗД - 120 мин, вес не более 16,8 кг, с 2 баллонами, объемом 6,8 л, металлокомпозитными  L65CX (фирма "Luxfer")</t>
  </si>
  <si>
    <t>13.3 Дыхательные аппараты со сжатым воздухом для использования на объектах водного транспорта морского и речного плавания при борьбе за живучесть (Свидетельство о типовом одобрении Российского Морского Регистра Судоходства, Свидетельство о типовом одобрении Российского Речного Регистра)</t>
  </si>
  <si>
    <t>Базовый комплект: подвесная система «Стандарт» с мягкими плечевыми ремнями, стандартным ремнём с пластиковой пряжкой, шланг среднего давления для подключения легочного автомата напрямую к редуктору, маска панорамная ПМ "Зевс 100"с резьбовым (М45х3) подключением лёгочного автомата</t>
  </si>
  <si>
    <t>ДАСВ «ЗЕВС»-ПМЗ-V601</t>
  </si>
  <si>
    <t>ДАСВ «ЗЕВС»-ПМЗ-V402</t>
  </si>
  <si>
    <t>ВЗД - 53 мин, вес не более 15,7 кг, с 2 баллонами, объемом 4,0 л, стальными , Рраб = 19,6 МПа (компания VITKOVICE)</t>
  </si>
  <si>
    <t>ДАСВ «ЗЕВС»-ПМЗ-W681(V701)</t>
  </si>
  <si>
    <t>ВЗД - 60 мин, вес не более 15,9 кг, с 1 баллоном, объемом 6,8л, стальным R-EXTRA-5 или  LA4 - 0465 (фирмы Wortington или компания VITKOVICE)</t>
  </si>
  <si>
    <t>ДАСВ «ЗЕВС»-ПМЗ- М681</t>
  </si>
  <si>
    <t>ВЗД 60 мин, вес не более 12,5 кг, с 1 баллоном, объемом 6,8л, металлокомпозитным  БК-7-300С)</t>
  </si>
  <si>
    <t>ДАСВ «ЗЕВС»-ПМ1- М402</t>
  </si>
  <si>
    <t>ВЗД - 72 мин, вес не более 14 кг, с 2 баллонами, объемом 4 л, металлокомпозитными  БК-4-300С (ЗАО "НПП "Маштест")</t>
  </si>
  <si>
    <t>Примечания:</t>
  </si>
  <si>
    <t>При поставке в составе аппарата маски ПМ "Гамма" (исполнение 1) вместо ПМ "Дельта" (исполнение 1) стоимость базовых комплектов не изменяется</t>
  </si>
  <si>
    <r>
      <t xml:space="preserve">При поставке в составе аппарата маски ПМ "Дельта" или ПМ "Гамма" исполнения 3 (штекерное соединение) стоимость базового комплекта </t>
    </r>
    <r>
      <rPr>
        <b/>
        <u/>
        <sz val="8"/>
        <color theme="1"/>
        <rFont val="Fira Sans"/>
        <family val="2"/>
        <charset val="204"/>
      </rPr>
      <t xml:space="preserve">увеличивается </t>
    </r>
    <r>
      <rPr>
        <sz val="8"/>
        <color theme="1"/>
        <rFont val="Fira Sans"/>
        <family val="2"/>
        <charset val="204"/>
      </rPr>
      <t>на указанную сумму</t>
    </r>
  </si>
  <si>
    <r>
      <t xml:space="preserve">При поставке в составе баллона ДА вентиля с отсечным клапаном базовая стоимость  </t>
    </r>
    <r>
      <rPr>
        <b/>
        <u/>
        <sz val="8"/>
        <color theme="1"/>
        <rFont val="Fira Sans"/>
        <family val="2"/>
        <charset val="204"/>
      </rPr>
      <t xml:space="preserve">увеличивается </t>
    </r>
    <r>
      <rPr>
        <sz val="8"/>
        <color theme="1"/>
        <rFont val="Fira Sans"/>
        <family val="2"/>
        <charset val="204"/>
      </rPr>
      <t>на указанную сумму</t>
    </r>
  </si>
  <si>
    <t>При поставке в составе баллона ДА вентиля с индикатором, предохранительной мембраной и отсечным клапаном базовая стоимость увеличивается на указанную сумму</t>
  </si>
  <si>
    <t>При поставке в составе ДА для пожарных и АСФ панорамной маски ПМ "Зевс100" стоимость комплектов уменьшается на указаную сумму</t>
  </si>
  <si>
    <t xml:space="preserve">13.4 Баллоны с вентилями (М18х1,5) или (W19,2) для дыхательных аппаратов со сжатым воздухом
Сертификаты соответствия: Техническому регламенту о требованиях пожарной безопасности, Технического регламента таможенного союза (ТР ТС 032/2013) 
</t>
  </si>
  <si>
    <t>LA4-0356</t>
  </si>
  <si>
    <t>Баллон стальной (4,0 л., ВЗД – 26 мин., не более 5,4 кг. М18х1,5, 19,6 МПа  (компания VITKOVICE)</t>
  </si>
  <si>
    <t>LA4-0518</t>
  </si>
  <si>
    <t>Баллон стальной (6,0 л., ВЗД – 40  мин., не более 7,4, кг. М18х1,5, 19,6 МПа (компания VITKOVICE)</t>
  </si>
  <si>
    <t xml:space="preserve">  R-EXTRA-5</t>
  </si>
  <si>
    <t>Баллон стальной (6,8 л., ВЗД –  60 мин., не более 9,5 кг. W19,2, 29,4 МПа (компания VITKOVICE)</t>
  </si>
  <si>
    <t>БК-4-300С</t>
  </si>
  <si>
    <t>Баллон металлокомпозитный со стальным лейнером (4,0 л, ВЗД - 35 мин. не более 3,8 кг W19,2, 29,4 МПа (ЗАО "НПП "Маштест")</t>
  </si>
  <si>
    <t>БК-7-300С</t>
  </si>
  <si>
    <t xml:space="preserve">Баллон металлокомпозитный со стальным лейнером (6,8 л, ВЗД - 60 мин. не более 6,3 кг W19,2, 29,4 МПа) (ЗАО "НПП "Маштест") </t>
  </si>
  <si>
    <t>БК-7-300Н</t>
  </si>
  <si>
    <t xml:space="preserve">Баллон металлокомпозитный с алюминиевым лейнером (7,0 л, ВЗД - 60 мин. не более 4,3 кг М18х1,5, 30 МПа)(ЗАО "НПП "Маштест") </t>
  </si>
  <si>
    <t>L65CХ</t>
  </si>
  <si>
    <t>Баллон металлокомпозитный с алюминиевым лейнером (6,8 л, ВЗД - 60 мин. не более 4,3 кг М18х1,5, 29,4 МПа) (компания "Luxfer")</t>
  </si>
  <si>
    <t>ВМК 6,8-139-300 GOST</t>
  </si>
  <si>
    <t>Баллон металлокомпозитный с алюминиевым лейнером (6,8 л, ВЗД - 60 мин. не более 4,4 кг М18х1,5, 29,4 МПа) (компания "Armatech")</t>
  </si>
  <si>
    <t>RBMK 10-165-300</t>
  </si>
  <si>
    <t xml:space="preserve">Баллон металлокомпозитный с алюминиевым  лейнером (10л, 87 мин, не более 5,3кг, М18х1,5, 29,4 МПа) Чехия                                                                                                                               </t>
  </si>
  <si>
    <t>13.5 Дополнительные опции к дыхательным аппаратам</t>
  </si>
  <si>
    <t>ПМ "Дельта" или ПМ «Гамма» (исполнение 1)</t>
  </si>
  <si>
    <t>Маска панорамная ПМ «Дельта» (ПМ "Гамма") с резьбовым подключением лёгочного автомата (М45х3),в сумке</t>
  </si>
  <si>
    <t>ПМ "Дельта" или ПМ «Гамма» (исполнение 3)</t>
  </si>
  <si>
    <t>Маска панорамная ПМ «Дельта» (ПМ "Гамма") со штекерным подключением лёгочного автомата,в сумке</t>
  </si>
  <si>
    <t>ПМ "Зевс"100</t>
  </si>
  <si>
    <t>Маска панорамная с резьбовым подключением лёгочного автомата, в сумке</t>
  </si>
  <si>
    <t>ЦРКЯ</t>
  </si>
  <si>
    <t>Устройство спасательное капюшонного типа (капюшон с дозатором, шланг, сумка)</t>
  </si>
  <si>
    <t>Защитный чехол для баллона из брезента (баллоны вместимостью 6,8-7 л, с ручкой для переноски)</t>
  </si>
  <si>
    <t>Защитный чехол для баллона из огнезащитной ткани (баллоны вместимостью 6,8-7 л, с ручкой для переноски)</t>
  </si>
  <si>
    <t>Сумка для переноски масок всех типов (из брезента)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</si>
</sst>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-* #,##0\ &quot;₽&quot;_-;\-* #,##0\ &quot;₽&quot;_-;_-* &quot;-&quot;\ &quot;₽&quot;_-;_-@_-"/>
    <numFmt numFmtId="164" formatCode="_-* #,##0.00\ _₽_-;\-* #,##0.00\ _₽_-;_-* &quot;-&quot;??\ _₽_-;_-@_-"/>
    <numFmt numFmtId="165" formatCode="#,##0.00&quot;р.&quot;"/>
    <numFmt numFmtId="166" formatCode="#,##0&quot;р.&quot;"/>
    <numFmt numFmtId="167" formatCode="#,##0.0&quot;р.&quot;"/>
    <numFmt numFmtId="168" formatCode="#,##0\ &quot;₽&quot;"/>
    <numFmt numFmtId="169" formatCode="_-* #,##0\ &quot;₽&quot;_-;\-* #,##0\ &quot;₽&quot;_-;_-* &quot;-&quot;??\ &quot;₽&quot;_-;_-@_-"/>
    <numFmt numFmtId="170" formatCode="_-* #,##0\ _₽_-;\-* #,##0\ _₽_-;_-* &quot;-&quot;??\ _₽_-;_-@_-"/>
    <numFmt numFmtId="171" formatCode="#,##0&quot;р.&quot;;\-#,##0&quot;р.&quot;"/>
    <numFmt numFmtId="172" formatCode="#,##0.00\ [$€-1];[Red]\-#,##0.00\ [$€-1]"/>
    <numFmt numFmtId="173" formatCode="0.0"/>
    <numFmt numFmtId="174" formatCode="_-* #,##0.0\ _₽_-;\-* #,##0.0\ _₽_-;_-* &quot;-&quot;??\ _₽_-;_-@_-"/>
    <numFmt numFmtId="175" formatCode="#,##0.0"/>
    <numFmt numFmtId="176" formatCode="_-* #,##0_-;\-* #,##0_-;_-* &quot;-&quot;??_-;_-@_-"/>
    <numFmt numFmtId="177" formatCode="_-* #,##0.00&quot;р.&quot;_-;\-* #,##0.00&quot;р.&quot;_-;_-* &quot;-&quot;??&quot;р.&quot;_-;_-@_-"/>
    <numFmt numFmtId="178" formatCode="#,##0.00_ ;\-#,##0.00\ "/>
    <numFmt numFmtId="179" formatCode="#,##0.00\ _₽"/>
  </numFmts>
  <fonts count="11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i/>
      <sz val="8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i/>
      <sz val="8"/>
      <name val="Times New Roman Cyr"/>
      <charset val="204"/>
    </font>
    <font>
      <sz val="8"/>
      <name val="Arial"/>
      <family val="2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0"/>
      <color theme="1"/>
      <name val="Times New Roman Cyr"/>
      <charset val="204"/>
    </font>
    <font>
      <sz val="10"/>
      <color theme="1"/>
      <name val="Arial Cyr"/>
      <charset val="204"/>
    </font>
    <font>
      <b/>
      <sz val="11"/>
      <name val="Times New Roman Cyr"/>
      <charset val="204"/>
    </font>
    <font>
      <i/>
      <sz val="11"/>
      <name val="Times New Roman CYR"/>
      <family val="1"/>
      <charset val="204"/>
    </font>
    <font>
      <sz val="11"/>
      <name val="Arial Cyr"/>
      <charset val="204"/>
    </font>
    <font>
      <sz val="8"/>
      <name val="Times New Roman Cyr"/>
      <charset val="204"/>
    </font>
    <font>
      <i/>
      <sz val="11"/>
      <color rgb="FF0000FF"/>
      <name val="Times New Roman Cyr"/>
      <charset val="204"/>
    </font>
    <font>
      <b/>
      <sz val="11"/>
      <color rgb="FF000000"/>
      <name val="Times New Roman CYR"/>
      <family val="1"/>
      <charset val="204"/>
    </font>
    <font>
      <sz val="11"/>
      <name val="Calibri"/>
      <family val="2"/>
      <scheme val="minor"/>
    </font>
    <font>
      <sz val="10"/>
      <color rgb="FF0066FF"/>
      <name val="Times New Roman"/>
      <family val="1"/>
      <charset val="204"/>
    </font>
    <font>
      <b/>
      <sz val="10"/>
      <name val="Arial Cyr"/>
      <charset val="204"/>
    </font>
    <font>
      <b/>
      <sz val="10"/>
      <color rgb="FF0066FF"/>
      <name val="Times New Roman Cyr"/>
      <family val="1"/>
      <charset val="204"/>
    </font>
    <font>
      <b/>
      <sz val="8"/>
      <name val="Times New Roman Cyr"/>
      <charset val="204"/>
    </font>
    <font>
      <sz val="8"/>
      <name val="Arial Cyr"/>
      <charset val="204"/>
    </font>
    <font>
      <b/>
      <i/>
      <sz val="9"/>
      <name val="Times New Roman Cyr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color rgb="FF0066FF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.5"/>
      <name val="Arial"/>
      <family val="2"/>
      <charset val="204"/>
    </font>
    <font>
      <sz val="13"/>
      <name val="Times New Roman"/>
      <family val="1"/>
      <charset val="204"/>
    </font>
    <font>
      <b/>
      <i/>
      <sz val="8"/>
      <name val="Times New Roman Cyr"/>
      <charset val="204"/>
    </font>
    <font>
      <b/>
      <i/>
      <sz val="10"/>
      <color rgb="FFFF0000"/>
      <name val="Times New Roman CYR"/>
      <charset val="204"/>
    </font>
    <font>
      <b/>
      <sz val="12"/>
      <name val="Times New Roman Cyr"/>
      <charset val="204"/>
    </font>
    <font>
      <b/>
      <sz val="14"/>
      <name val="Times New Roman Cyr"/>
      <charset val="204"/>
    </font>
    <font>
      <b/>
      <i/>
      <sz val="14"/>
      <name val="Times New Roman Cyr"/>
      <charset val="204"/>
    </font>
    <font>
      <b/>
      <sz val="12"/>
      <color rgb="FFFF0000"/>
      <name val="Times New Roman Cyr"/>
      <charset val="204"/>
    </font>
    <font>
      <b/>
      <vertAlign val="subscript"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i/>
      <sz val="11"/>
      <name val="Times New Roman CYR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Times New Roman Cyr"/>
      <charset val="204"/>
    </font>
    <font>
      <b/>
      <sz val="10"/>
      <name val="Calibri"/>
      <family val="2"/>
      <charset val="204"/>
    </font>
    <font>
      <b/>
      <sz val="8"/>
      <name val="Times New Roman CYR"/>
      <family val="1"/>
      <charset val="204"/>
    </font>
    <font>
      <sz val="10"/>
      <name val="Arial"/>
      <family val="2"/>
    </font>
    <font>
      <sz val="7"/>
      <name val="Times New Roman CYR"/>
      <charset val="204"/>
    </font>
    <font>
      <sz val="9"/>
      <name val="Times New Roman"/>
      <family val="1"/>
      <charset val="204"/>
    </font>
    <font>
      <sz val="6"/>
      <name val="Times New Roman Cyr"/>
      <charset val="204"/>
    </font>
    <font>
      <sz val="10"/>
      <name val="Arial Cyr"/>
      <family val="2"/>
      <charset val="204"/>
    </font>
    <font>
      <b/>
      <sz val="12"/>
      <name val="Calibri"/>
      <family val="2"/>
      <charset val="204"/>
    </font>
    <font>
      <b/>
      <sz val="16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b/>
      <sz val="15"/>
      <name val="Calibri"/>
      <family val="2"/>
      <charset val="204"/>
    </font>
    <font>
      <sz val="15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6"/>
      <name val="Calibri"/>
      <family val="2"/>
      <charset val="204"/>
    </font>
    <font>
      <b/>
      <sz val="14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rgb="FFFFFFFF"/>
      <name val="Calibri"/>
      <family val="2"/>
      <charset val="204"/>
    </font>
    <font>
      <sz val="8"/>
      <name val="Calibri"/>
      <family val="2"/>
      <charset val="204"/>
    </font>
    <font>
      <sz val="9"/>
      <name val="Aharoni"/>
      <charset val="177"/>
    </font>
    <font>
      <b/>
      <sz val="16"/>
      <name val="Aharoni"/>
      <charset val="177"/>
    </font>
    <font>
      <sz val="10"/>
      <name val="Aharoni"/>
      <charset val="177"/>
    </font>
    <font>
      <sz val="9"/>
      <name val="Arial Cyr"/>
      <family val="2"/>
      <charset val="204"/>
    </font>
    <font>
      <b/>
      <sz val="2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7"/>
      <name val="Arial Cyr"/>
      <charset val="204"/>
    </font>
    <font>
      <sz val="7"/>
      <name val="Arial Cyr"/>
      <charset val="204"/>
    </font>
    <font>
      <sz val="7"/>
      <color theme="0"/>
      <name val="Arial Cyr"/>
      <family val="2"/>
      <charset val="204"/>
    </font>
    <font>
      <sz val="7"/>
      <color theme="1"/>
      <name val="Arial"/>
      <family val="2"/>
      <charset val="204"/>
    </font>
    <font>
      <sz val="14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color rgb="FFFF0000"/>
      <name val="Arial Cyr"/>
      <charset val="204"/>
    </font>
    <font>
      <b/>
      <sz val="9"/>
      <name val="Arial Cyr"/>
      <charset val="204"/>
    </font>
    <font>
      <sz val="7"/>
      <color theme="1"/>
      <name val="Arial Cyr"/>
      <charset val="204"/>
    </font>
    <font>
      <sz val="12"/>
      <name val="Arial"/>
      <family val="2"/>
      <charset val="204"/>
    </font>
    <font>
      <b/>
      <sz val="8"/>
      <name val="Arial Cyr"/>
      <charset val="204"/>
    </font>
    <font>
      <b/>
      <sz val="9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b/>
      <sz val="9"/>
      <color theme="1"/>
      <name val="Fira Sans"/>
      <family val="2"/>
      <charset val="204"/>
    </font>
    <font>
      <sz val="7"/>
      <color theme="1"/>
      <name val="Fira Sans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Fira Sans"/>
      <family val="2"/>
      <charset val="204"/>
    </font>
    <font>
      <i/>
      <sz val="8"/>
      <color theme="1"/>
      <name val="Calibri"/>
      <family val="2"/>
      <charset val="204"/>
      <scheme val="minor"/>
    </font>
    <font>
      <b/>
      <u/>
      <sz val="8"/>
      <color theme="1"/>
      <name val="Fira Sans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009900"/>
        <bgColor rgb="FF009933"/>
      </patternFill>
    </fill>
    <fill>
      <patternFill patternType="solid">
        <fgColor rgb="FF336600"/>
        <bgColor rgb="FF007826"/>
      </patternFill>
    </fill>
    <fill>
      <patternFill patternType="solid">
        <fgColor rgb="FFFFFF00"/>
        <bgColor rgb="FFFFFF00"/>
      </patternFill>
    </fill>
    <fill>
      <patternFill patternType="solid">
        <fgColor rgb="FF007826"/>
        <bgColor rgb="FF009933"/>
      </patternFill>
    </fill>
    <fill>
      <patternFill patternType="solid">
        <fgColor rgb="FF009933"/>
        <bgColor rgb="FF009900"/>
      </patternFill>
    </fill>
    <fill>
      <patternFill patternType="solid">
        <fgColor rgb="FFFFFF66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</fills>
  <borders count="1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theme="2" tint="-9.9978637043366805E-2"/>
      </right>
      <top style="medium">
        <color indexed="64"/>
      </top>
      <bottom style="thin">
        <color indexed="64"/>
      </bottom>
      <diagonal/>
    </border>
    <border>
      <left/>
      <right style="thin">
        <color theme="2" tint="-9.9978637043366805E-2"/>
      </right>
      <top style="medium">
        <color indexed="64"/>
      </top>
      <bottom style="thin">
        <color indexed="64"/>
      </bottom>
      <diagonal/>
    </border>
    <border>
      <left style="thin">
        <color theme="2" tint="-9.9978637043366805E-2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/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2" tint="-9.9978637043366805E-2"/>
      </right>
      <top style="thin">
        <color indexed="64"/>
      </top>
      <bottom/>
      <diagonal/>
    </border>
    <border>
      <left style="thin">
        <color theme="2" tint="-9.9978637043366805E-2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2" tint="-9.9978637043366805E-2"/>
      </right>
      <top style="thin">
        <color indexed="64"/>
      </top>
      <bottom style="medium">
        <color indexed="64"/>
      </bottom>
      <diagonal/>
    </border>
    <border>
      <left/>
      <right style="thin">
        <color theme="2" tint="-9.9978637043366805E-2"/>
      </right>
      <top style="thin">
        <color indexed="64"/>
      </top>
      <bottom style="medium">
        <color indexed="64"/>
      </bottom>
      <diagonal/>
    </border>
    <border>
      <left style="thin">
        <color theme="2" tint="-9.9978637043366805E-2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61" fillId="0" borderId="0"/>
    <xf numFmtId="0" fontId="1" fillId="0" borderId="0"/>
    <xf numFmtId="177" fontId="1" fillId="0" borderId="0" applyFont="0" applyFill="0" applyBorder="0" applyAlignment="0" applyProtection="0"/>
  </cellStyleXfs>
  <cellXfs count="1141">
    <xf numFmtId="0" fontId="0" fillId="0" borderId="0" xfId="0"/>
    <xf numFmtId="0" fontId="3" fillId="0" borderId="0" xfId="0" applyFont="1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167" fontId="12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4" fillId="0" borderId="0" xfId="0" applyFont="1"/>
    <xf numFmtId="0" fontId="12" fillId="0" borderId="1" xfId="0" applyFont="1" applyFill="1" applyBorder="1" applyAlignment="1">
      <alignment horizontal="center" vertical="center"/>
    </xf>
    <xf numFmtId="0" fontId="0" fillId="3" borderId="0" xfId="0" applyFill="1"/>
    <xf numFmtId="0" fontId="1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4" fillId="0" borderId="0" xfId="0" applyFont="1" applyFill="1" applyBorder="1"/>
    <xf numFmtId="0" fontId="0" fillId="5" borderId="0" xfId="0" applyFont="1" applyFill="1" applyBorder="1"/>
    <xf numFmtId="166" fontId="0" fillId="5" borderId="0" xfId="0" applyNumberFormat="1" applyFont="1" applyFill="1" applyBorder="1"/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167" fontId="12" fillId="0" borderId="13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0" xfId="0" applyFont="1"/>
    <xf numFmtId="167" fontId="1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167" fontId="12" fillId="0" borderId="4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left"/>
    </xf>
    <xf numFmtId="0" fontId="21" fillId="0" borderId="0" xfId="0" applyFont="1"/>
    <xf numFmtId="0" fontId="0" fillId="0" borderId="1" xfId="0" applyFill="1" applyBorder="1"/>
    <xf numFmtId="1" fontId="9" fillId="0" borderId="1" xfId="0" applyNumberFormat="1" applyFont="1" applyFill="1" applyBorder="1" applyAlignment="1">
      <alignment horizontal="center" vertical="justify" wrapText="1"/>
    </xf>
    <xf numFmtId="166" fontId="12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12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0" fontId="19" fillId="0" borderId="20" xfId="0" applyNumberFormat="1" applyFont="1" applyFill="1" applyBorder="1" applyAlignment="1">
      <alignment horizontal="center" vertical="justify"/>
    </xf>
    <xf numFmtId="0" fontId="19" fillId="0" borderId="20" xfId="0" applyFont="1" applyFill="1" applyBorder="1" applyAlignment="1">
      <alignment horizontal="left" vertical="top" wrapText="1"/>
    </xf>
    <xf numFmtId="167" fontId="36" fillId="0" borderId="2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2" borderId="6" xfId="0" applyFill="1" applyBorder="1"/>
    <xf numFmtId="0" fontId="24" fillId="0" borderId="0" xfId="0" applyFont="1" applyBorder="1"/>
    <xf numFmtId="0" fontId="12" fillId="0" borderId="0" xfId="0" applyFont="1" applyBorder="1"/>
    <xf numFmtId="166" fontId="9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/>
    <xf numFmtId="0" fontId="21" fillId="0" borderId="0" xfId="0" applyFont="1" applyBorder="1"/>
    <xf numFmtId="0" fontId="0" fillId="0" borderId="0" xfId="0" applyFill="1" applyBorder="1"/>
    <xf numFmtId="0" fontId="0" fillId="3" borderId="0" xfId="0" applyFill="1" applyBorder="1"/>
    <xf numFmtId="167" fontId="9" fillId="0" borderId="0" xfId="0" applyNumberFormat="1" applyFont="1" applyBorder="1" applyAlignment="1">
      <alignment horizontal="center" vertical="center" wrapText="1"/>
    </xf>
    <xf numFmtId="175" fontId="0" fillId="0" borderId="0" xfId="0" applyNumberFormat="1" applyFill="1" applyBorder="1"/>
    <xf numFmtId="166" fontId="9" fillId="0" borderId="0" xfId="0" applyNumberFormat="1" applyFont="1" applyBorder="1" applyAlignment="1">
      <alignment horizontal="center" vertical="center" wrapText="1"/>
    </xf>
    <xf numFmtId="167" fontId="9" fillId="0" borderId="0" xfId="0" applyNumberFormat="1" applyFont="1" applyBorder="1" applyAlignment="1">
      <alignment horizontal="center" vertical="center"/>
    </xf>
    <xf numFmtId="166" fontId="12" fillId="0" borderId="6" xfId="0" applyNumberFormat="1" applyFont="1" applyFill="1" applyBorder="1" applyAlignment="1">
      <alignment horizontal="center" vertical="center"/>
    </xf>
    <xf numFmtId="166" fontId="0" fillId="2" borderId="0" xfId="0" applyNumberFormat="1" applyFill="1" applyBorder="1"/>
    <xf numFmtId="0" fontId="40" fillId="0" borderId="1" xfId="0" applyFont="1" applyFill="1" applyBorder="1" applyAlignment="1">
      <alignment horizontal="center" wrapText="1"/>
    </xf>
    <xf numFmtId="0" fontId="41" fillId="0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wrapText="1"/>
    </xf>
    <xf numFmtId="0" fontId="42" fillId="0" borderId="1" xfId="0" applyFont="1" applyFill="1" applyBorder="1"/>
    <xf numFmtId="0" fontId="0" fillId="0" borderId="1" xfId="0" applyFont="1" applyFill="1" applyBorder="1"/>
    <xf numFmtId="0" fontId="19" fillId="0" borderId="1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9" fillId="0" borderId="6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 wrapText="1"/>
    </xf>
    <xf numFmtId="166" fontId="12" fillId="0" borderId="13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justify" wrapText="1"/>
    </xf>
    <xf numFmtId="167" fontId="36" fillId="0" borderId="1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19" fillId="0" borderId="6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66" fontId="31" fillId="0" borderId="0" xfId="0" applyNumberFormat="1" applyFont="1" applyFill="1" applyBorder="1" applyAlignment="1">
      <alignment horizontal="center" vertical="justify" wrapText="1"/>
    </xf>
    <xf numFmtId="166" fontId="31" fillId="0" borderId="0" xfId="0" applyNumberFormat="1" applyFont="1" applyFill="1" applyBorder="1" applyAlignment="1">
      <alignment horizontal="center" vertical="justify"/>
    </xf>
    <xf numFmtId="0" fontId="4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wrapText="1"/>
    </xf>
    <xf numFmtId="167" fontId="20" fillId="0" borderId="0" xfId="0" applyNumberFormat="1" applyFont="1" applyFill="1" applyBorder="1" applyAlignment="1">
      <alignment horizontal="center" vertical="center"/>
    </xf>
    <xf numFmtId="167" fontId="20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171" fontId="12" fillId="0" borderId="1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justify" wrapText="1"/>
    </xf>
    <xf numFmtId="0" fontId="3" fillId="0" borderId="1" xfId="0" applyNumberFormat="1" applyFont="1" applyFill="1" applyBorder="1" applyAlignment="1">
      <alignment horizontal="center" vertical="justify" wrapText="1"/>
    </xf>
    <xf numFmtId="166" fontId="4" fillId="0" borderId="1" xfId="0" applyNumberFormat="1" applyFont="1" applyFill="1" applyBorder="1" applyAlignment="1">
      <alignment horizontal="center" vertical="justify" wrapText="1"/>
    </xf>
    <xf numFmtId="166" fontId="1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justify"/>
    </xf>
    <xf numFmtId="166" fontId="19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168" fontId="36" fillId="0" borderId="1" xfId="0" applyNumberFormat="1" applyFont="1" applyFill="1" applyBorder="1" applyAlignment="1">
      <alignment horizontal="center" vertical="center" wrapText="1"/>
    </xf>
    <xf numFmtId="168" fontId="36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69" fontId="3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169" fontId="36" fillId="0" borderId="1" xfId="0" applyNumberFormat="1" applyFont="1" applyFill="1" applyBorder="1" applyAlignment="1">
      <alignment horizontal="center"/>
    </xf>
    <xf numFmtId="0" fontId="19" fillId="0" borderId="12" xfId="0" applyNumberFormat="1" applyFont="1" applyFill="1" applyBorder="1" applyAlignment="1">
      <alignment horizontal="left" vertical="center" wrapText="1"/>
    </xf>
    <xf numFmtId="169" fontId="36" fillId="0" borderId="12" xfId="0" applyNumberFormat="1" applyFont="1" applyFill="1" applyBorder="1" applyAlignment="1">
      <alignment horizontal="center" vertical="center"/>
    </xf>
    <xf numFmtId="166" fontId="19" fillId="0" borderId="12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/>
    </xf>
    <xf numFmtId="166" fontId="9" fillId="0" borderId="13" xfId="0" applyNumberFormat="1" applyFont="1" applyFill="1" applyBorder="1" applyAlignment="1">
      <alignment horizontal="center" vertical="center" wrapText="1"/>
    </xf>
    <xf numFmtId="166" fontId="19" fillId="0" borderId="2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justify" wrapText="1"/>
    </xf>
    <xf numFmtId="0" fontId="3" fillId="2" borderId="7" xfId="0" applyNumberFormat="1" applyFont="1" applyFill="1" applyBorder="1" applyAlignment="1">
      <alignment horizontal="center" vertical="justify" wrapText="1"/>
    </xf>
    <xf numFmtId="166" fontId="56" fillId="2" borderId="12" xfId="0" applyNumberFormat="1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166" fontId="0" fillId="0" borderId="0" xfId="0" applyNumberFormat="1" applyFont="1"/>
    <xf numFmtId="0" fontId="3" fillId="2" borderId="6" xfId="0" applyNumberFormat="1" applyFont="1" applyFill="1" applyBorder="1" applyAlignment="1">
      <alignment horizontal="center" vertical="justify" wrapText="1"/>
    </xf>
    <xf numFmtId="0" fontId="8" fillId="2" borderId="12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justify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ont="1" applyFill="1"/>
    <xf numFmtId="0" fontId="0" fillId="2" borderId="0" xfId="0" applyFont="1" applyFill="1" applyBorder="1"/>
    <xf numFmtId="0" fontId="5" fillId="0" borderId="1" xfId="0" applyFont="1" applyFill="1" applyBorder="1" applyAlignment="1">
      <alignment horizontal="center" vertical="justify"/>
    </xf>
    <xf numFmtId="0" fontId="5" fillId="0" borderId="15" xfId="0" applyFont="1" applyFill="1" applyBorder="1" applyAlignment="1">
      <alignment horizontal="center" vertical="justify"/>
    </xf>
    <xf numFmtId="0" fontId="0" fillId="0" borderId="0" xfId="0" applyFont="1" applyFill="1"/>
    <xf numFmtId="0" fontId="5" fillId="0" borderId="17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48" fillId="0" borderId="13" xfId="0" applyFont="1" applyFill="1" applyBorder="1" applyAlignment="1">
      <alignment horizontal="right" vertical="center"/>
    </xf>
    <xf numFmtId="0" fontId="52" fillId="0" borderId="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76" fontId="16" fillId="0" borderId="0" xfId="4" applyNumberFormat="1" applyFont="1" applyFill="1" applyBorder="1" applyAlignment="1">
      <alignment horizontal="right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vertical="center" wrapText="1"/>
    </xf>
    <xf numFmtId="0" fontId="41" fillId="0" borderId="12" xfId="0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center" vertical="justify"/>
    </xf>
    <xf numFmtId="0" fontId="4" fillId="0" borderId="1" xfId="0" applyNumberFormat="1" applyFont="1" applyFill="1" applyBorder="1" applyAlignment="1">
      <alignment horizontal="center" vertical="justify"/>
    </xf>
    <xf numFmtId="166" fontId="36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top" wrapText="1"/>
    </xf>
    <xf numFmtId="0" fontId="12" fillId="0" borderId="0" xfId="0" applyNumberFormat="1" applyFont="1" applyFill="1" applyBorder="1" applyAlignment="1">
      <alignment horizontal="center" vertical="justify"/>
    </xf>
    <xf numFmtId="0" fontId="4" fillId="0" borderId="0" xfId="0" applyNumberFormat="1" applyFont="1" applyFill="1" applyBorder="1" applyAlignment="1">
      <alignment horizontal="center" vertical="justify"/>
    </xf>
    <xf numFmtId="165" fontId="19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/>
    </xf>
    <xf numFmtId="165" fontId="0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36" fillId="0" borderId="20" xfId="0" applyNumberFormat="1" applyFont="1" applyFill="1" applyBorder="1" applyAlignment="1">
      <alignment horizontal="center" vertical="justify"/>
    </xf>
    <xf numFmtId="172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2" fontId="3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wrapText="1"/>
    </xf>
    <xf numFmtId="2" fontId="36" fillId="0" borderId="1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left" vertical="center" wrapText="1"/>
    </xf>
    <xf numFmtId="167" fontId="36" fillId="0" borderId="13" xfId="0" applyNumberFormat="1" applyFont="1" applyFill="1" applyBorder="1" applyAlignment="1">
      <alignment horizontal="center" vertical="center" wrapText="1"/>
    </xf>
    <xf numFmtId="167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 wrapText="1"/>
    </xf>
    <xf numFmtId="0" fontId="36" fillId="0" borderId="2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 wrapText="1"/>
    </xf>
    <xf numFmtId="2" fontId="36" fillId="0" borderId="12" xfId="0" applyNumberFormat="1" applyFont="1" applyFill="1" applyBorder="1" applyAlignment="1">
      <alignment horizontal="center" vertical="center" wrapText="1"/>
    </xf>
    <xf numFmtId="165" fontId="19" fillId="0" borderId="12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 wrapText="1"/>
    </xf>
    <xf numFmtId="0" fontId="36" fillId="0" borderId="2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173" fontId="36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3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6" fontId="16" fillId="0" borderId="5" xfId="0" applyNumberFormat="1" applyFont="1" applyFill="1" applyBorder="1" applyAlignment="1">
      <alignment horizontal="center" vertical="center"/>
    </xf>
    <xf numFmtId="167" fontId="9" fillId="0" borderId="13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justify"/>
    </xf>
    <xf numFmtId="0" fontId="0" fillId="0" borderId="0" xfId="0" applyFont="1" applyFill="1" applyAlignment="1">
      <alignment horizontal="center" vertical="center"/>
    </xf>
    <xf numFmtId="9" fontId="12" fillId="0" borderId="1" xfId="2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2" fontId="17" fillId="0" borderId="1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0" fillId="0" borderId="6" xfId="0" applyFont="1" applyFill="1" applyBorder="1"/>
    <xf numFmtId="0" fontId="0" fillId="0" borderId="12" xfId="0" applyFont="1" applyFill="1" applyBorder="1"/>
    <xf numFmtId="166" fontId="19" fillId="0" borderId="1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74" fontId="4" fillId="0" borderId="1" xfId="4" applyNumberFormat="1" applyFont="1" applyFill="1" applyBorder="1" applyAlignment="1">
      <alignment horizontal="center" vertical="center"/>
    </xf>
    <xf numFmtId="174" fontId="9" fillId="0" borderId="1" xfId="4" applyNumberFormat="1" applyFont="1" applyFill="1" applyBorder="1" applyAlignment="1">
      <alignment horizontal="center" vertical="center"/>
    </xf>
    <xf numFmtId="166" fontId="36" fillId="0" borderId="1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66" fontId="9" fillId="0" borderId="6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justify" wrapText="1"/>
    </xf>
    <xf numFmtId="170" fontId="36" fillId="0" borderId="1" xfId="4" applyNumberFormat="1" applyFont="1" applyFill="1" applyBorder="1" applyAlignment="1">
      <alignment vertical="center" wrapText="1"/>
    </xf>
    <xf numFmtId="170" fontId="36" fillId="0" borderId="1" xfId="4" applyNumberFormat="1" applyFont="1" applyFill="1" applyBorder="1" applyAlignment="1">
      <alignment vertical="center"/>
    </xf>
    <xf numFmtId="170" fontId="36" fillId="0" borderId="1" xfId="4" applyNumberFormat="1" applyFont="1" applyFill="1" applyBorder="1" applyAlignment="1">
      <alignment horizontal="center" vertical="center"/>
    </xf>
    <xf numFmtId="170" fontId="36" fillId="0" borderId="12" xfId="4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justify" wrapText="1"/>
    </xf>
    <xf numFmtId="0" fontId="5" fillId="0" borderId="5" xfId="0" applyNumberFormat="1" applyFont="1" applyFill="1" applyBorder="1" applyAlignment="1">
      <alignment horizontal="center" vertical="justify"/>
    </xf>
    <xf numFmtId="0" fontId="19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2" fontId="36" fillId="0" borderId="0" xfId="0" applyNumberFormat="1" applyFont="1" applyFill="1" applyBorder="1" applyAlignment="1">
      <alignment horizontal="center"/>
    </xf>
    <xf numFmtId="165" fontId="59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2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173" fontId="3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166" fontId="0" fillId="0" borderId="0" xfId="0" applyNumberFormat="1" applyFont="1" applyFill="1" applyBorder="1"/>
    <xf numFmtId="0" fontId="28" fillId="0" borderId="19" xfId="0" applyFont="1" applyFill="1" applyBorder="1"/>
    <xf numFmtId="0" fontId="36" fillId="0" borderId="1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166" fontId="9" fillId="0" borderId="12" xfId="0" applyNumberFormat="1" applyFont="1" applyFill="1" applyBorder="1" applyAlignment="1">
      <alignment horizontal="center" vertical="center"/>
    </xf>
    <xf numFmtId="0" fontId="64" fillId="0" borderId="0" xfId="5" applyFont="1" applyBorder="1"/>
    <xf numFmtId="0" fontId="64" fillId="0" borderId="0" xfId="5" applyFont="1"/>
    <xf numFmtId="0" fontId="68" fillId="0" borderId="0" xfId="5" applyFont="1" applyBorder="1"/>
    <xf numFmtId="0" fontId="68" fillId="0" borderId="0" xfId="5" applyFont="1"/>
    <xf numFmtId="0" fontId="64" fillId="9" borderId="0" xfId="5" applyFont="1" applyFill="1" applyBorder="1"/>
    <xf numFmtId="0" fontId="64" fillId="9" borderId="0" xfId="5" applyFont="1" applyFill="1"/>
    <xf numFmtId="0" fontId="69" fillId="7" borderId="31" xfId="5" applyFont="1" applyFill="1" applyBorder="1" applyAlignment="1">
      <alignment horizontal="center" vertical="center"/>
    </xf>
    <xf numFmtId="0" fontId="69" fillId="7" borderId="31" xfId="5" applyFont="1" applyFill="1" applyBorder="1" applyAlignment="1">
      <alignment vertical="center" wrapText="1"/>
    </xf>
    <xf numFmtId="4" fontId="69" fillId="7" borderId="31" xfId="5" applyNumberFormat="1" applyFont="1" applyFill="1" applyBorder="1" applyAlignment="1">
      <alignment horizontal="center" vertical="center"/>
    </xf>
    <xf numFmtId="0" fontId="64" fillId="10" borderId="0" xfId="5" applyFont="1" applyFill="1" applyBorder="1"/>
    <xf numFmtId="0" fontId="64" fillId="10" borderId="0" xfId="5" applyFont="1" applyFill="1"/>
    <xf numFmtId="0" fontId="73" fillId="11" borderId="0" xfId="5" applyFont="1" applyFill="1" applyBorder="1"/>
    <xf numFmtId="0" fontId="73" fillId="11" borderId="0" xfId="5" applyFont="1" applyFill="1"/>
    <xf numFmtId="49" fontId="69" fillId="7" borderId="31" xfId="5" applyNumberFormat="1" applyFont="1" applyFill="1" applyBorder="1" applyAlignment="1">
      <alignment horizontal="center" vertical="center"/>
    </xf>
    <xf numFmtId="2" fontId="69" fillId="7" borderId="31" xfId="5" applyNumberFormat="1" applyFont="1" applyFill="1" applyBorder="1" applyAlignment="1">
      <alignment horizontal="center" vertical="center"/>
    </xf>
    <xf numFmtId="0" fontId="64" fillId="7" borderId="0" xfId="5" applyFont="1" applyFill="1" applyBorder="1"/>
    <xf numFmtId="0" fontId="64" fillId="7" borderId="0" xfId="5" applyFont="1" applyFill="1"/>
    <xf numFmtId="0" fontId="73" fillId="10" borderId="0" xfId="5" applyFont="1" applyFill="1" applyBorder="1"/>
    <xf numFmtId="0" fontId="73" fillId="10" borderId="0" xfId="5" applyFont="1" applyFill="1"/>
    <xf numFmtId="0" fontId="64" fillId="12" borderId="0" xfId="5" applyFont="1" applyFill="1" applyBorder="1"/>
    <xf numFmtId="0" fontId="64" fillId="12" borderId="0" xfId="5" applyFont="1" applyFill="1"/>
    <xf numFmtId="0" fontId="74" fillId="7" borderId="0" xfId="5" applyFont="1" applyFill="1" applyBorder="1"/>
    <xf numFmtId="0" fontId="74" fillId="7" borderId="0" xfId="5" applyFont="1" applyFill="1"/>
    <xf numFmtId="0" fontId="73" fillId="0" borderId="0" xfId="5" applyFont="1" applyBorder="1"/>
    <xf numFmtId="0" fontId="73" fillId="0" borderId="0" xfId="5" applyFont="1"/>
    <xf numFmtId="0" fontId="69" fillId="7" borderId="0" xfId="5" applyFont="1" applyFill="1" applyBorder="1" applyAlignment="1">
      <alignment horizontal="center" vertical="center"/>
    </xf>
    <xf numFmtId="4" fontId="69" fillId="7" borderId="0" xfId="5" applyNumberFormat="1" applyFont="1" applyFill="1" applyBorder="1" applyAlignment="1">
      <alignment horizontal="center" vertical="center"/>
    </xf>
    <xf numFmtId="0" fontId="64" fillId="13" borderId="0" xfId="5" applyFont="1" applyFill="1" applyBorder="1"/>
    <xf numFmtId="0" fontId="64" fillId="13" borderId="0" xfId="5" applyFont="1" applyFill="1"/>
    <xf numFmtId="0" fontId="73" fillId="7" borderId="0" xfId="5" applyFont="1" applyFill="1" applyBorder="1"/>
    <xf numFmtId="0" fontId="73" fillId="7" borderId="0" xfId="5" applyFont="1" applyFill="1"/>
    <xf numFmtId="0" fontId="74" fillId="8" borderId="0" xfId="5" applyFont="1" applyFill="1" applyBorder="1"/>
    <xf numFmtId="0" fontId="74" fillId="8" borderId="0" xfId="5" applyFont="1" applyFill="1"/>
    <xf numFmtId="0" fontId="61" fillId="0" borderId="0" xfId="5" applyBorder="1"/>
    <xf numFmtId="0" fontId="61" fillId="0" borderId="0" xfId="5"/>
    <xf numFmtId="2" fontId="69" fillId="7" borderId="0" xfId="5" applyNumberFormat="1" applyFont="1" applyFill="1" applyBorder="1" applyAlignment="1">
      <alignment horizontal="center" vertical="center"/>
    </xf>
    <xf numFmtId="49" fontId="69" fillId="7" borderId="0" xfId="5" applyNumberFormat="1" applyFont="1" applyFill="1" applyBorder="1" applyAlignment="1">
      <alignment horizontal="center" vertical="center"/>
    </xf>
    <xf numFmtId="0" fontId="69" fillId="7" borderId="0" xfId="5" applyFont="1" applyFill="1" applyBorder="1" applyAlignment="1">
      <alignment vertical="center" wrapText="1"/>
    </xf>
    <xf numFmtId="4" fontId="69" fillId="7" borderId="19" xfId="5" applyNumberFormat="1" applyFont="1" applyFill="1" applyBorder="1" applyAlignment="1">
      <alignment horizontal="center" vertical="center"/>
    </xf>
    <xf numFmtId="0" fontId="75" fillId="0" borderId="0" xfId="5" applyFont="1" applyAlignment="1">
      <alignment horizontal="center" vertical="center"/>
    </xf>
    <xf numFmtId="16" fontId="67" fillId="0" borderId="24" xfId="5" applyNumberFormat="1" applyFont="1" applyFill="1" applyBorder="1" applyAlignment="1">
      <alignment horizontal="center" vertical="center"/>
    </xf>
    <xf numFmtId="49" fontId="67" fillId="0" borderId="24" xfId="5" applyNumberFormat="1" applyFont="1" applyFill="1" applyBorder="1" applyAlignment="1">
      <alignment horizontal="center" vertical="center"/>
    </xf>
    <xf numFmtId="0" fontId="68" fillId="0" borderId="24" xfId="5" applyFont="1" applyFill="1" applyBorder="1" applyAlignment="1">
      <alignment vertical="center"/>
    </xf>
    <xf numFmtId="0" fontId="69" fillId="0" borderId="31" xfId="5" applyFont="1" applyFill="1" applyBorder="1" applyAlignment="1">
      <alignment horizontal="center" vertical="center" wrapText="1"/>
    </xf>
    <xf numFmtId="0" fontId="69" fillId="0" borderId="31" xfId="5" applyFont="1" applyFill="1" applyBorder="1" applyAlignment="1">
      <alignment vertical="top" wrapText="1"/>
    </xf>
    <xf numFmtId="4" fontId="69" fillId="0" borderId="31" xfId="5" applyNumberFormat="1" applyFont="1" applyFill="1" applyBorder="1" applyAlignment="1">
      <alignment horizontal="center" vertical="center" wrapText="1"/>
    </xf>
    <xf numFmtId="2" fontId="69" fillId="0" borderId="31" xfId="5" applyNumberFormat="1" applyFont="1" applyFill="1" applyBorder="1" applyAlignment="1">
      <alignment horizontal="center" vertical="center" wrapText="1"/>
    </xf>
    <xf numFmtId="49" fontId="69" fillId="0" borderId="31" xfId="5" applyNumberFormat="1" applyFont="1" applyFill="1" applyBorder="1" applyAlignment="1">
      <alignment horizontal="center" vertical="center" wrapText="1"/>
    </xf>
    <xf numFmtId="3" fontId="69" fillId="0" borderId="31" xfId="5" applyNumberFormat="1" applyFont="1" applyFill="1" applyBorder="1" applyAlignment="1">
      <alignment horizontal="center" vertical="center" wrapText="1"/>
    </xf>
    <xf numFmtId="0" fontId="69" fillId="0" borderId="31" xfId="5" applyFont="1" applyFill="1" applyBorder="1" applyAlignment="1">
      <alignment horizontal="center" vertical="center"/>
    </xf>
    <xf numFmtId="49" fontId="69" fillId="0" borderId="31" xfId="5" applyNumberFormat="1" applyFont="1" applyFill="1" applyBorder="1" applyAlignment="1">
      <alignment horizontal="center" vertical="center"/>
    </xf>
    <xf numFmtId="0" fontId="69" fillId="0" borderId="31" xfId="5" applyFont="1" applyFill="1" applyBorder="1" applyAlignment="1">
      <alignment vertical="center" wrapText="1"/>
    </xf>
    <xf numFmtId="4" fontId="69" fillId="0" borderId="31" xfId="5" applyNumberFormat="1" applyFont="1" applyFill="1" applyBorder="1" applyAlignment="1">
      <alignment horizontal="center" vertical="center"/>
    </xf>
    <xf numFmtId="2" fontId="69" fillId="0" borderId="31" xfId="5" applyNumberFormat="1" applyFont="1" applyFill="1" applyBorder="1" applyAlignment="1">
      <alignment horizontal="center" vertical="center"/>
    </xf>
    <xf numFmtId="0" fontId="64" fillId="0" borderId="31" xfId="5" applyFont="1" applyFill="1" applyBorder="1" applyAlignment="1">
      <alignment horizontal="center" vertical="center"/>
    </xf>
    <xf numFmtId="0" fontId="69" fillId="0" borderId="31" xfId="5" applyFont="1" applyFill="1" applyBorder="1" applyAlignment="1">
      <alignment horizontal="left" vertical="center" wrapText="1"/>
    </xf>
    <xf numFmtId="49" fontId="64" fillId="0" borderId="31" xfId="5" applyNumberFormat="1" applyFont="1" applyFill="1" applyBorder="1" applyAlignment="1">
      <alignment horizontal="center" vertical="center"/>
    </xf>
    <xf numFmtId="0" fontId="69" fillId="0" borderId="31" xfId="5" applyFont="1" applyFill="1" applyBorder="1" applyAlignment="1">
      <alignment vertical="center"/>
    </xf>
    <xf numFmtId="0" fontId="65" fillId="0" borderId="31" xfId="5" applyFont="1" applyFill="1" applyBorder="1" applyAlignment="1">
      <alignment vertical="center"/>
    </xf>
    <xf numFmtId="0" fontId="75" fillId="0" borderId="31" xfId="5" applyFont="1" applyFill="1" applyBorder="1" applyAlignment="1">
      <alignment horizontal="center" vertical="center"/>
    </xf>
    <xf numFmtId="0" fontId="69" fillId="0" borderId="31" xfId="5" applyFont="1" applyFill="1" applyBorder="1" applyAlignment="1">
      <alignment horizontal="left" vertical="center" wrapText="1" shrinkToFit="1"/>
    </xf>
    <xf numFmtId="0" fontId="69" fillId="0" borderId="17" xfId="5" applyFont="1" applyFill="1" applyBorder="1" applyAlignment="1">
      <alignment horizontal="center" vertical="center"/>
    </xf>
    <xf numFmtId="0" fontId="69" fillId="0" borderId="0" xfId="5" applyFont="1" applyFill="1" applyBorder="1" applyAlignment="1">
      <alignment horizontal="center" vertical="center"/>
    </xf>
    <xf numFmtId="4" fontId="69" fillId="0" borderId="0" xfId="5" applyNumberFormat="1" applyFont="1" applyFill="1" applyBorder="1" applyAlignment="1">
      <alignment horizontal="center" vertical="center"/>
    </xf>
    <xf numFmtId="0" fontId="69" fillId="0" borderId="33" xfId="5" applyFont="1" applyFill="1" applyBorder="1" applyAlignment="1">
      <alignment horizontal="center" vertical="center"/>
    </xf>
    <xf numFmtId="1" fontId="69" fillId="0" borderId="31" xfId="5" applyNumberFormat="1" applyFont="1" applyFill="1" applyBorder="1" applyAlignment="1">
      <alignment horizontal="center" vertical="center"/>
    </xf>
    <xf numFmtId="3" fontId="69" fillId="0" borderId="31" xfId="5" applyNumberFormat="1" applyFont="1" applyFill="1" applyBorder="1" applyAlignment="1">
      <alignment horizontal="center" vertical="center"/>
    </xf>
    <xf numFmtId="49" fontId="69" fillId="0" borderId="30" xfId="5" applyNumberFormat="1" applyFont="1" applyFill="1" applyBorder="1" applyAlignment="1">
      <alignment horizontal="center" vertical="center"/>
    </xf>
    <xf numFmtId="0" fontId="69" fillId="0" borderId="30" xfId="5" applyFont="1" applyFill="1" applyBorder="1" applyAlignment="1">
      <alignment horizontal="center" vertical="center"/>
    </xf>
    <xf numFmtId="0" fontId="69" fillId="0" borderId="30" xfId="5" applyFont="1" applyFill="1" applyBorder="1" applyAlignment="1">
      <alignment vertical="center"/>
    </xf>
    <xf numFmtId="4" fontId="69" fillId="0" borderId="30" xfId="5" applyNumberFormat="1" applyFont="1" applyFill="1" applyBorder="1" applyAlignment="1">
      <alignment horizontal="center" vertical="center"/>
    </xf>
    <xf numFmtId="0" fontId="69" fillId="0" borderId="31" xfId="5" applyFont="1" applyFill="1" applyBorder="1" applyAlignment="1">
      <alignment horizontal="center" wrapText="1"/>
    </xf>
    <xf numFmtId="0" fontId="61" fillId="0" borderId="31" xfId="5" applyFont="1" applyFill="1" applyBorder="1" applyAlignment="1">
      <alignment horizontal="left" vertical="center" wrapText="1"/>
    </xf>
    <xf numFmtId="0" fontId="69" fillId="0" borderId="31" xfId="5" applyFont="1" applyFill="1" applyBorder="1" applyAlignment="1">
      <alignment horizontal="left" vertical="center"/>
    </xf>
    <xf numFmtId="0" fontId="76" fillId="0" borderId="34" xfId="5" applyFont="1" applyFill="1" applyBorder="1" applyAlignment="1">
      <alignment vertical="center"/>
    </xf>
    <xf numFmtId="0" fontId="76" fillId="0" borderId="35" xfId="5" applyFont="1" applyFill="1" applyBorder="1" applyAlignment="1">
      <alignment vertical="center"/>
    </xf>
    <xf numFmtId="0" fontId="76" fillId="0" borderId="16" xfId="5" applyFont="1" applyFill="1" applyBorder="1" applyAlignment="1">
      <alignment vertical="center"/>
    </xf>
    <xf numFmtId="4" fontId="78" fillId="0" borderId="37" xfId="5" applyNumberFormat="1" applyFont="1" applyFill="1" applyBorder="1" applyAlignment="1">
      <alignment vertical="center"/>
    </xf>
    <xf numFmtId="0" fontId="78" fillId="0" borderId="37" xfId="5" applyFont="1" applyFill="1" applyBorder="1" applyAlignment="1">
      <alignment vertical="center"/>
    </xf>
    <xf numFmtId="0" fontId="75" fillId="0" borderId="0" xfId="5" applyFont="1" applyFill="1" applyAlignment="1">
      <alignment horizontal="center" vertical="center"/>
    </xf>
    <xf numFmtId="49" fontId="66" fillId="0" borderId="0" xfId="5" applyNumberFormat="1" applyFont="1" applyFill="1" applyAlignment="1">
      <alignment horizontal="center" vertical="center"/>
    </xf>
    <xf numFmtId="0" fontId="66" fillId="0" borderId="0" xfId="5" applyFont="1" applyFill="1" applyAlignment="1">
      <alignment vertical="center"/>
    </xf>
    <xf numFmtId="4" fontId="64" fillId="0" borderId="0" xfId="5" applyNumberFormat="1" applyFont="1" applyFill="1" applyAlignment="1">
      <alignment horizontal="center" vertical="center"/>
    </xf>
    <xf numFmtId="0" fontId="55" fillId="0" borderId="0" xfId="5" applyFont="1" applyFill="1" applyAlignment="1">
      <alignment horizontal="center" vertical="center"/>
    </xf>
    <xf numFmtId="0" fontId="67" fillId="0" borderId="24" xfId="5" applyFont="1" applyFill="1" applyBorder="1" applyAlignment="1">
      <alignment horizontal="center" vertical="center"/>
    </xf>
    <xf numFmtId="0" fontId="62" fillId="0" borderId="25" xfId="5" applyFont="1" applyFill="1" applyBorder="1" applyAlignment="1">
      <alignment horizontal="center" vertical="center" wrapText="1"/>
    </xf>
    <xf numFmtId="0" fontId="62" fillId="0" borderId="26" xfId="5" applyFont="1" applyFill="1" applyBorder="1" applyAlignment="1">
      <alignment horizontal="center" vertical="center" wrapText="1"/>
    </xf>
    <xf numFmtId="0" fontId="72" fillId="0" borderId="30" xfId="5" applyFont="1" applyFill="1" applyBorder="1" applyAlignment="1">
      <alignment horizontal="center" vertical="center"/>
    </xf>
    <xf numFmtId="0" fontId="81" fillId="0" borderId="0" xfId="6" applyFont="1" applyAlignment="1">
      <alignment wrapText="1"/>
    </xf>
    <xf numFmtId="0" fontId="81" fillId="0" borderId="0" xfId="6" applyFont="1"/>
    <xf numFmtId="0" fontId="82" fillId="0" borderId="43" xfId="6" applyFont="1" applyBorder="1" applyAlignment="1">
      <alignment wrapText="1"/>
    </xf>
    <xf numFmtId="175" fontId="82" fillId="0" borderId="38" xfId="6" applyNumberFormat="1" applyFont="1" applyBorder="1" applyAlignment="1">
      <alignment horizontal="center" vertical="center"/>
    </xf>
    <xf numFmtId="0" fontId="82" fillId="0" borderId="44" xfId="6" applyFont="1" applyBorder="1" applyAlignment="1">
      <alignment wrapText="1"/>
    </xf>
    <xf numFmtId="0" fontId="82" fillId="0" borderId="0" xfId="6" applyFont="1"/>
    <xf numFmtId="0" fontId="83" fillId="0" borderId="0" xfId="6" applyFont="1"/>
    <xf numFmtId="0" fontId="82" fillId="0" borderId="44" xfId="6" applyFont="1" applyBorder="1" applyAlignment="1">
      <alignment vertical="center" wrapText="1"/>
    </xf>
    <xf numFmtId="0" fontId="82" fillId="0" borderId="0" xfId="6" applyFont="1" applyAlignment="1">
      <alignment vertical="center"/>
    </xf>
    <xf numFmtId="0" fontId="82" fillId="0" borderId="46" xfId="6" applyFont="1" applyBorder="1" applyAlignment="1">
      <alignment horizontal="left" vertical="center" wrapText="1"/>
    </xf>
    <xf numFmtId="175" fontId="82" fillId="0" borderId="47" xfId="6" applyNumberFormat="1" applyFont="1" applyBorder="1" applyAlignment="1">
      <alignment horizontal="center" vertical="center"/>
    </xf>
    <xf numFmtId="0" fontId="82" fillId="0" borderId="0" xfId="6" applyFont="1" applyAlignment="1">
      <alignment wrapText="1"/>
    </xf>
    <xf numFmtId="0" fontId="82" fillId="0" borderId="0" xfId="6" applyFont="1" applyAlignment="1">
      <alignment horizontal="center" vertical="center"/>
    </xf>
    <xf numFmtId="0" fontId="82" fillId="14" borderId="40" xfId="6" applyFont="1" applyFill="1" applyBorder="1" applyAlignment="1">
      <alignment horizontal="center" vertical="center" wrapText="1"/>
    </xf>
    <xf numFmtId="0" fontId="82" fillId="14" borderId="41" xfId="6" applyFont="1" applyFill="1" applyBorder="1" applyAlignment="1">
      <alignment horizontal="center" vertical="center" wrapText="1"/>
    </xf>
    <xf numFmtId="0" fontId="84" fillId="0" borderId="0" xfId="6" applyFont="1"/>
    <xf numFmtId="0" fontId="84" fillId="0" borderId="0" xfId="6" applyFont="1" applyAlignment="1">
      <alignment horizontal="left"/>
    </xf>
    <xf numFmtId="0" fontId="84" fillId="0" borderId="0" xfId="6" applyFont="1" applyAlignment="1">
      <alignment horizontal="right" vertical="center"/>
    </xf>
    <xf numFmtId="0" fontId="88" fillId="0" borderId="0" xfId="6" applyFont="1" applyAlignment="1">
      <alignment horizontal="center" vertical="top"/>
    </xf>
    <xf numFmtId="0" fontId="88" fillId="0" borderId="0" xfId="6" applyFont="1" applyAlignment="1">
      <alignment horizontal="center"/>
    </xf>
    <xf numFmtId="0" fontId="89" fillId="0" borderId="0" xfId="6" applyFont="1" applyBorder="1"/>
    <xf numFmtId="0" fontId="1" fillId="0" borderId="0" xfId="6"/>
    <xf numFmtId="0" fontId="90" fillId="0" borderId="0" xfId="6" applyFont="1"/>
    <xf numFmtId="0" fontId="86" fillId="0" borderId="0" xfId="6" applyFont="1" applyAlignment="1">
      <alignment horizontal="left"/>
    </xf>
    <xf numFmtId="164" fontId="79" fillId="0" borderId="0" xfId="6" applyNumberFormat="1" applyFont="1" applyAlignment="1">
      <alignment horizontal="center"/>
    </xf>
    <xf numFmtId="0" fontId="79" fillId="0" borderId="0" xfId="6" applyFont="1" applyAlignment="1">
      <alignment horizontal="center"/>
    </xf>
    <xf numFmtId="0" fontId="91" fillId="6" borderId="50" xfId="6" applyFont="1" applyFill="1" applyBorder="1" applyAlignment="1">
      <alignment vertical="center"/>
    </xf>
    <xf numFmtId="0" fontId="92" fillId="6" borderId="52" xfId="6" applyFont="1" applyFill="1" applyBorder="1" applyAlignment="1">
      <alignment horizontal="center" vertical="center"/>
    </xf>
    <xf numFmtId="0" fontId="84" fillId="6" borderId="52" xfId="6" applyFont="1" applyFill="1" applyBorder="1" applyAlignment="1">
      <alignment horizontal="center" vertical="center"/>
    </xf>
    <xf numFmtId="0" fontId="84" fillId="6" borderId="53" xfId="6" applyFont="1" applyFill="1" applyBorder="1" applyAlignment="1">
      <alignment horizontal="center" vertical="center" wrapText="1"/>
    </xf>
    <xf numFmtId="0" fontId="1" fillId="0" borderId="0" xfId="6" applyAlignment="1">
      <alignment vertical="center"/>
    </xf>
    <xf numFmtId="0" fontId="84" fillId="0" borderId="54" xfId="6" applyFont="1" applyFill="1" applyBorder="1" applyAlignment="1"/>
    <xf numFmtId="177" fontId="84" fillId="0" borderId="55" xfId="7" applyFont="1" applyBorder="1" applyAlignment="1">
      <alignment horizontal="center"/>
    </xf>
    <xf numFmtId="178" fontId="84" fillId="0" borderId="56" xfId="7" applyNumberFormat="1" applyFont="1" applyBorder="1" applyAlignment="1">
      <alignment horizontal="center"/>
    </xf>
    <xf numFmtId="178" fontId="84" fillId="0" borderId="57" xfId="7" applyNumberFormat="1" applyFont="1" applyBorder="1" applyAlignment="1">
      <alignment horizontal="center"/>
    </xf>
    <xf numFmtId="0" fontId="84" fillId="0" borderId="59" xfId="6" applyFont="1" applyBorder="1"/>
    <xf numFmtId="177" fontId="84" fillId="0" borderId="44" xfId="7" applyFont="1" applyBorder="1" applyAlignment="1">
      <alignment horizontal="center"/>
    </xf>
    <xf numFmtId="178" fontId="84" fillId="0" borderId="31" xfId="7" applyNumberFormat="1" applyFont="1" applyBorder="1" applyAlignment="1">
      <alignment horizontal="center"/>
    </xf>
    <xf numFmtId="178" fontId="84" fillId="0" borderId="36" xfId="7" applyNumberFormat="1" applyFont="1" applyBorder="1" applyAlignment="1">
      <alignment horizontal="center"/>
    </xf>
    <xf numFmtId="0" fontId="84" fillId="0" borderId="59" xfId="6" applyFont="1" applyFill="1" applyBorder="1" applyAlignment="1"/>
    <xf numFmtId="0" fontId="92" fillId="0" borderId="59" xfId="6" applyFont="1" applyBorder="1"/>
    <xf numFmtId="177" fontId="84" fillId="0" borderId="44" xfId="7" applyFont="1" applyFill="1" applyBorder="1" applyAlignment="1">
      <alignment horizontal="center"/>
    </xf>
    <xf numFmtId="178" fontId="84" fillId="0" borderId="31" xfId="7" applyNumberFormat="1" applyFont="1" applyFill="1" applyBorder="1" applyAlignment="1">
      <alignment horizontal="center"/>
    </xf>
    <xf numFmtId="178" fontId="84" fillId="0" borderId="36" xfId="7" applyNumberFormat="1" applyFont="1" applyFill="1" applyBorder="1" applyAlignment="1">
      <alignment horizontal="center"/>
    </xf>
    <xf numFmtId="0" fontId="84" fillId="0" borderId="61" xfId="6" applyFont="1" applyFill="1" applyBorder="1" applyAlignment="1"/>
    <xf numFmtId="0" fontId="84" fillId="0" borderId="46" xfId="6" applyFont="1" applyFill="1" applyBorder="1" applyAlignment="1"/>
    <xf numFmtId="178" fontId="84" fillId="0" borderId="48" xfId="7" applyNumberFormat="1" applyFont="1" applyBorder="1" applyAlignment="1">
      <alignment horizontal="center"/>
    </xf>
    <xf numFmtId="178" fontId="84" fillId="0" borderId="62" xfId="7" applyNumberFormat="1" applyFont="1" applyBorder="1" applyAlignment="1">
      <alignment horizontal="center"/>
    </xf>
    <xf numFmtId="0" fontId="91" fillId="6" borderId="67" xfId="6" applyFont="1" applyFill="1" applyBorder="1" applyAlignment="1">
      <alignment vertical="center"/>
    </xf>
    <xf numFmtId="0" fontId="84" fillId="6" borderId="68" xfId="6" applyFont="1" applyFill="1" applyBorder="1" applyAlignment="1">
      <alignment horizontal="center" vertical="center" wrapText="1"/>
    </xf>
    <xf numFmtId="0" fontId="84" fillId="0" borderId="70" xfId="6" applyFont="1" applyFill="1" applyBorder="1" applyAlignment="1"/>
    <xf numFmtId="0" fontId="84" fillId="0" borderId="55" xfId="6" applyFont="1" applyFill="1" applyBorder="1" applyAlignment="1"/>
    <xf numFmtId="178" fontId="84" fillId="0" borderId="71" xfId="7" applyNumberFormat="1" applyFont="1" applyBorder="1" applyAlignment="1">
      <alignment horizontal="center"/>
    </xf>
    <xf numFmtId="0" fontId="84" fillId="0" borderId="44" xfId="6" applyFont="1" applyFill="1" applyBorder="1" applyAlignment="1"/>
    <xf numFmtId="178" fontId="84" fillId="0" borderId="45" xfId="7" applyNumberFormat="1" applyFont="1" applyBorder="1" applyAlignment="1">
      <alignment horizontal="center"/>
    </xf>
    <xf numFmtId="178" fontId="84" fillId="0" borderId="45" xfId="7" applyNumberFormat="1" applyFont="1" applyFill="1" applyBorder="1" applyAlignment="1">
      <alignment horizontal="center"/>
    </xf>
    <xf numFmtId="0" fontId="92" fillId="6" borderId="41" xfId="6" applyFont="1" applyFill="1" applyBorder="1" applyAlignment="1">
      <alignment horizontal="center" vertical="center"/>
    </xf>
    <xf numFmtId="0" fontId="84" fillId="6" borderId="41" xfId="6" applyFont="1" applyFill="1" applyBorder="1" applyAlignment="1">
      <alignment horizontal="center" vertical="center"/>
    </xf>
    <xf numFmtId="0" fontId="84" fillId="6" borderId="78" xfId="6" applyFont="1" applyFill="1" applyBorder="1" applyAlignment="1">
      <alignment horizontal="center" vertical="center"/>
    </xf>
    <xf numFmtId="0" fontId="84" fillId="6" borderId="78" xfId="6" applyFont="1" applyFill="1" applyBorder="1" applyAlignment="1">
      <alignment horizontal="center" vertical="center" wrapText="1"/>
    </xf>
    <xf numFmtId="0" fontId="92" fillId="0" borderId="58" xfId="6" applyFont="1" applyFill="1" applyBorder="1" applyAlignment="1">
      <alignment vertical="center"/>
    </xf>
    <xf numFmtId="0" fontId="84" fillId="0" borderId="19" xfId="6" applyFont="1" applyFill="1" applyBorder="1" applyAlignment="1"/>
    <xf numFmtId="4" fontId="84" fillId="0" borderId="31" xfId="7" applyNumberFormat="1" applyFont="1" applyBorder="1" applyAlignment="1">
      <alignment horizontal="center"/>
    </xf>
    <xf numFmtId="4" fontId="84" fillId="0" borderId="31" xfId="7" applyNumberFormat="1" applyFont="1" applyFill="1" applyBorder="1" applyAlignment="1">
      <alignment horizontal="center"/>
    </xf>
    <xf numFmtId="4" fontId="84" fillId="0" borderId="36" xfId="7" applyNumberFormat="1" applyFont="1" applyFill="1" applyBorder="1" applyAlignment="1">
      <alignment horizontal="center"/>
    </xf>
    <xf numFmtId="0" fontId="92" fillId="0" borderId="60" xfId="6" applyFont="1" applyFill="1" applyBorder="1" applyAlignment="1">
      <alignment vertical="center"/>
    </xf>
    <xf numFmtId="0" fontId="84" fillId="0" borderId="60" xfId="6" applyFont="1" applyFill="1" applyBorder="1" applyAlignment="1"/>
    <xf numFmtId="0" fontId="84" fillId="0" borderId="19" xfId="6" applyFont="1" applyFill="1" applyBorder="1"/>
    <xf numFmtId="0" fontId="1" fillId="0" borderId="0" xfId="6" applyBorder="1"/>
    <xf numFmtId="0" fontId="84" fillId="0" borderId="19" xfId="6" applyFont="1" applyFill="1" applyBorder="1" applyAlignment="1">
      <alignment horizontal="left" shrinkToFit="1"/>
    </xf>
    <xf numFmtId="0" fontId="84" fillId="0" borderId="79" xfId="6" applyFont="1" applyFill="1" applyBorder="1" applyAlignment="1"/>
    <xf numFmtId="0" fontId="84" fillId="0" borderId="80" xfId="6" applyFont="1" applyFill="1" applyBorder="1" applyAlignment="1"/>
    <xf numFmtId="4" fontId="84" fillId="0" borderId="30" xfId="7" applyNumberFormat="1" applyFont="1" applyFill="1" applyBorder="1" applyAlignment="1">
      <alignment horizontal="center"/>
    </xf>
    <xf numFmtId="4" fontId="84" fillId="0" borderId="81" xfId="7" applyNumberFormat="1" applyFont="1" applyFill="1" applyBorder="1" applyAlignment="1">
      <alignment horizontal="center"/>
    </xf>
    <xf numFmtId="0" fontId="84" fillId="6" borderId="82" xfId="6" applyFont="1" applyFill="1" applyBorder="1" applyAlignment="1">
      <alignment horizontal="center" vertical="center"/>
    </xf>
    <xf numFmtId="0" fontId="84" fillId="6" borderId="83" xfId="6" applyFont="1" applyFill="1" applyBorder="1" applyAlignment="1">
      <alignment horizontal="center" vertical="center" wrapText="1"/>
    </xf>
    <xf numFmtId="0" fontId="84" fillId="0" borderId="54" xfId="6" applyFont="1" applyFill="1" applyBorder="1"/>
    <xf numFmtId="0" fontId="84" fillId="0" borderId="55" xfId="6" applyFont="1" applyFill="1" applyBorder="1"/>
    <xf numFmtId="4" fontId="84" fillId="0" borderId="52" xfId="7" applyNumberFormat="1" applyFont="1" applyFill="1" applyBorder="1" applyAlignment="1">
      <alignment horizontal="center"/>
    </xf>
    <xf numFmtId="4" fontId="84" fillId="0" borderId="68" xfId="7" applyNumberFormat="1" applyFont="1" applyFill="1" applyBorder="1" applyAlignment="1">
      <alignment horizontal="center"/>
    </xf>
    <xf numFmtId="0" fontId="84" fillId="0" borderId="61" xfId="6" applyFont="1" applyFill="1" applyBorder="1"/>
    <xf numFmtId="0" fontId="84" fillId="17" borderId="46" xfId="6" applyFont="1" applyFill="1" applyBorder="1"/>
    <xf numFmtId="4" fontId="84" fillId="0" borderId="84" xfId="7" applyNumberFormat="1" applyFont="1" applyFill="1" applyBorder="1" applyAlignment="1">
      <alignment horizontal="center"/>
    </xf>
    <xf numFmtId="0" fontId="84" fillId="0" borderId="46" xfId="6" applyFont="1" applyFill="1" applyBorder="1"/>
    <xf numFmtId="178" fontId="84" fillId="0" borderId="48" xfId="7" applyNumberFormat="1" applyFont="1" applyFill="1" applyBorder="1" applyAlignment="1">
      <alignment horizontal="center"/>
    </xf>
    <xf numFmtId="4" fontId="84" fillId="0" borderId="48" xfId="7" applyNumberFormat="1" applyFont="1" applyFill="1" applyBorder="1" applyAlignment="1">
      <alignment horizontal="center"/>
    </xf>
    <xf numFmtId="178" fontId="84" fillId="0" borderId="49" xfId="7" applyNumberFormat="1" applyFont="1" applyFill="1" applyBorder="1" applyAlignment="1">
      <alignment horizontal="center"/>
    </xf>
    <xf numFmtId="0" fontId="84" fillId="17" borderId="40" xfId="6" applyFont="1" applyFill="1" applyBorder="1" applyAlignment="1"/>
    <xf numFmtId="0" fontId="84" fillId="0" borderId="82" xfId="6" applyFont="1" applyFill="1" applyBorder="1" applyAlignment="1"/>
    <xf numFmtId="178" fontId="84" fillId="0" borderId="41" xfId="7" applyNumberFormat="1" applyFont="1" applyFill="1" applyBorder="1" applyAlignment="1">
      <alignment horizontal="center"/>
    </xf>
    <xf numFmtId="178" fontId="84" fillId="0" borderId="82" xfId="7" applyNumberFormat="1" applyFont="1" applyFill="1" applyBorder="1" applyAlignment="1">
      <alignment horizontal="center"/>
    </xf>
    <xf numFmtId="178" fontId="84" fillId="0" borderId="83" xfId="7" applyNumberFormat="1" applyFont="1" applyFill="1" applyBorder="1" applyAlignment="1">
      <alignment horizontal="center"/>
    </xf>
    <xf numFmtId="0" fontId="84" fillId="6" borderId="86" xfId="6" applyFont="1" applyFill="1" applyBorder="1" applyAlignment="1">
      <alignment horizontal="center" vertical="center"/>
    </xf>
    <xf numFmtId="0" fontId="84" fillId="0" borderId="58" xfId="6" applyFont="1" applyFill="1" applyBorder="1"/>
    <xf numFmtId="0" fontId="84" fillId="0" borderId="87" xfId="6" applyFont="1" applyFill="1" applyBorder="1"/>
    <xf numFmtId="178" fontId="84" fillId="0" borderId="56" xfId="7" applyNumberFormat="1" applyFont="1" applyFill="1" applyBorder="1" applyAlignment="1">
      <alignment horizontal="center"/>
    </xf>
    <xf numFmtId="178" fontId="84" fillId="0" borderId="71" xfId="7" applyNumberFormat="1" applyFont="1" applyFill="1" applyBorder="1" applyAlignment="1">
      <alignment horizontal="center"/>
    </xf>
    <xf numFmtId="0" fontId="84" fillId="0" borderId="60" xfId="6" applyFont="1" applyFill="1" applyBorder="1"/>
    <xf numFmtId="0" fontId="84" fillId="0" borderId="63" xfId="6" applyFont="1" applyFill="1" applyBorder="1"/>
    <xf numFmtId="0" fontId="84" fillId="0" borderId="88" xfId="6" applyFont="1" applyFill="1" applyBorder="1"/>
    <xf numFmtId="0" fontId="84" fillId="0" borderId="0" xfId="6" applyFont="1" applyFill="1" applyBorder="1" applyAlignment="1">
      <alignment vertical="center"/>
    </xf>
    <xf numFmtId="177" fontId="84" fillId="0" borderId="0" xfId="7" applyFont="1" applyFill="1" applyBorder="1" applyAlignment="1">
      <alignment horizontal="center" vertical="center"/>
    </xf>
    <xf numFmtId="177" fontId="93" fillId="0" borderId="0" xfId="7" applyFont="1" applyFill="1" applyBorder="1" applyAlignment="1">
      <alignment horizontal="center" vertical="center"/>
    </xf>
    <xf numFmtId="0" fontId="84" fillId="6" borderId="53" xfId="6" applyFont="1" applyFill="1" applyBorder="1" applyAlignment="1">
      <alignment horizontal="center" vertical="center"/>
    </xf>
    <xf numFmtId="0" fontId="81" fillId="0" borderId="0" xfId="6" applyFont="1" applyAlignment="1">
      <alignment vertical="center"/>
    </xf>
    <xf numFmtId="4" fontId="84" fillId="0" borderId="55" xfId="7" applyNumberFormat="1" applyFont="1" applyFill="1" applyBorder="1" applyAlignment="1">
      <alignment horizontal="center" vertical="center"/>
    </xf>
    <xf numFmtId="4" fontId="84" fillId="0" borderId="56" xfId="7" applyNumberFormat="1" applyFont="1" applyFill="1" applyBorder="1" applyAlignment="1">
      <alignment horizontal="center" vertical="center"/>
    </xf>
    <xf numFmtId="4" fontId="81" fillId="0" borderId="56" xfId="6" applyNumberFormat="1" applyFont="1" applyBorder="1"/>
    <xf numFmtId="4" fontId="81" fillId="0" borderId="71" xfId="6" applyNumberFormat="1" applyFont="1" applyBorder="1"/>
    <xf numFmtId="0" fontId="84" fillId="0" borderId="44" xfId="6" applyFont="1" applyFill="1" applyBorder="1"/>
    <xf numFmtId="4" fontId="84" fillId="0" borderId="44" xfId="7" applyNumberFormat="1" applyFont="1" applyFill="1" applyBorder="1" applyAlignment="1">
      <alignment horizontal="center" vertical="center"/>
    </xf>
    <xf numFmtId="4" fontId="84" fillId="0" borderId="31" xfId="7" applyNumberFormat="1" applyFont="1" applyFill="1" applyBorder="1" applyAlignment="1">
      <alignment horizontal="center" vertical="center"/>
    </xf>
    <xf numFmtId="4" fontId="81" fillId="0" borderId="31" xfId="6" applyNumberFormat="1" applyFont="1" applyBorder="1"/>
    <xf numFmtId="4" fontId="81" fillId="0" borderId="45" xfId="6" applyNumberFormat="1" applyFont="1" applyBorder="1"/>
    <xf numFmtId="0" fontId="84" fillId="0" borderId="89" xfId="6" applyFont="1" applyFill="1" applyBorder="1" applyAlignment="1">
      <alignment vertical="center"/>
    </xf>
    <xf numFmtId="4" fontId="84" fillId="0" borderId="46" xfId="7" applyNumberFormat="1" applyFont="1" applyFill="1" applyBorder="1" applyAlignment="1">
      <alignment horizontal="center" vertical="center"/>
    </xf>
    <xf numFmtId="4" fontId="84" fillId="0" borderId="48" xfId="7" applyNumberFormat="1" applyFont="1" applyFill="1" applyBorder="1" applyAlignment="1">
      <alignment horizontal="center" vertical="center"/>
    </xf>
    <xf numFmtId="4" fontId="81" fillId="0" borderId="48" xfId="6" applyNumberFormat="1" applyFont="1" applyBorder="1"/>
    <xf numFmtId="4" fontId="81" fillId="0" borderId="49" xfId="6" applyNumberFormat="1" applyFont="1" applyBorder="1"/>
    <xf numFmtId="178" fontId="84" fillId="0" borderId="44" xfId="7" applyNumberFormat="1" applyFont="1" applyFill="1" applyBorder="1" applyAlignment="1">
      <alignment horizontal="center" vertical="center"/>
    </xf>
    <xf numFmtId="178" fontId="84" fillId="0" borderId="31" xfId="7" applyNumberFormat="1" applyFont="1" applyFill="1" applyBorder="1" applyAlignment="1">
      <alignment horizontal="center" vertical="center"/>
    </xf>
    <xf numFmtId="0" fontId="81" fillId="0" borderId="31" xfId="6" applyFont="1" applyFill="1" applyBorder="1"/>
    <xf numFmtId="0" fontId="81" fillId="0" borderId="45" xfId="6" applyFont="1" applyFill="1" applyBorder="1"/>
    <xf numFmtId="178" fontId="84" fillId="0" borderId="46" xfId="7" applyNumberFormat="1" applyFont="1" applyFill="1" applyBorder="1" applyAlignment="1">
      <alignment horizontal="center" vertical="center"/>
    </xf>
    <xf numFmtId="178" fontId="84" fillId="0" borderId="48" xfId="7" applyNumberFormat="1" applyFont="1" applyFill="1" applyBorder="1" applyAlignment="1">
      <alignment horizontal="center" vertical="center"/>
    </xf>
    <xf numFmtId="0" fontId="81" fillId="0" borderId="48" xfId="6" applyFont="1" applyFill="1" applyBorder="1"/>
    <xf numFmtId="0" fontId="81" fillId="0" borderId="49" xfId="6" applyFont="1" applyFill="1" applyBorder="1"/>
    <xf numFmtId="0" fontId="86" fillId="0" borderId="0" xfId="6" applyFont="1" applyBorder="1" applyAlignment="1">
      <alignment horizontal="left"/>
    </xf>
    <xf numFmtId="0" fontId="84" fillId="0" borderId="0" xfId="6" applyFont="1" applyBorder="1"/>
    <xf numFmtId="0" fontId="1" fillId="0" borderId="23" xfId="6" applyBorder="1"/>
    <xf numFmtId="0" fontId="84" fillId="15" borderId="65" xfId="6" applyFont="1" applyFill="1" applyBorder="1" applyAlignment="1">
      <alignment horizontal="center"/>
    </xf>
    <xf numFmtId="4" fontId="84" fillId="15" borderId="91" xfId="6" applyNumberFormat="1" applyFont="1" applyFill="1" applyBorder="1" applyAlignment="1">
      <alignment horizontal="center"/>
    </xf>
    <xf numFmtId="4" fontId="84" fillId="15" borderId="92" xfId="6" applyNumberFormat="1" applyFont="1" applyFill="1" applyBorder="1" applyAlignment="1">
      <alignment horizontal="center"/>
    </xf>
    <xf numFmtId="0" fontId="84" fillId="0" borderId="93" xfId="6" applyFont="1" applyBorder="1"/>
    <xf numFmtId="4" fontId="84" fillId="0" borderId="94" xfId="6" applyNumberFormat="1" applyFont="1" applyFill="1" applyBorder="1" applyAlignment="1">
      <alignment horizontal="center"/>
    </xf>
    <xf numFmtId="4" fontId="84" fillId="0" borderId="95" xfId="6" applyNumberFormat="1" applyFont="1" applyFill="1" applyBorder="1" applyAlignment="1">
      <alignment horizontal="center"/>
    </xf>
    <xf numFmtId="0" fontId="84" fillId="0" borderId="96" xfId="6" applyFont="1" applyBorder="1"/>
    <xf numFmtId="0" fontId="84" fillId="0" borderId="96" xfId="6" applyFont="1" applyFill="1" applyBorder="1"/>
    <xf numFmtId="0" fontId="96" fillId="0" borderId="0" xfId="6" applyFont="1" applyAlignment="1">
      <alignment horizontal="center"/>
    </xf>
    <xf numFmtId="0" fontId="84" fillId="0" borderId="96" xfId="6" applyFont="1" applyFill="1" applyBorder="1" applyAlignment="1"/>
    <xf numFmtId="0" fontId="84" fillId="15" borderId="90" xfId="6" applyFont="1" applyFill="1" applyBorder="1" applyAlignment="1">
      <alignment horizontal="center"/>
    </xf>
    <xf numFmtId="4" fontId="84" fillId="15" borderId="41" xfId="6" applyNumberFormat="1" applyFont="1" applyFill="1" applyBorder="1" applyAlignment="1">
      <alignment horizontal="center"/>
    </xf>
    <xf numFmtId="4" fontId="84" fillId="15" borderId="97" xfId="6" applyNumberFormat="1" applyFont="1" applyFill="1" applyBorder="1" applyAlignment="1">
      <alignment horizontal="center"/>
    </xf>
    <xf numFmtId="4" fontId="84" fillId="15" borderId="98" xfId="6" applyNumberFormat="1" applyFont="1" applyFill="1" applyBorder="1" applyAlignment="1">
      <alignment horizontal="center"/>
    </xf>
    <xf numFmtId="4" fontId="84" fillId="15" borderId="99" xfId="6" applyNumberFormat="1" applyFont="1" applyFill="1" applyBorder="1" applyAlignment="1">
      <alignment horizontal="center"/>
    </xf>
    <xf numFmtId="0" fontId="84" fillId="15" borderId="67" xfId="6" applyFont="1" applyFill="1" applyBorder="1" applyAlignment="1">
      <alignment horizontal="center"/>
    </xf>
    <xf numFmtId="4" fontId="84" fillId="15" borderId="69" xfId="6" applyNumberFormat="1" applyFont="1" applyFill="1" applyBorder="1" applyAlignment="1">
      <alignment horizontal="center"/>
    </xf>
    <xf numFmtId="4" fontId="84" fillId="15" borderId="101" xfId="6" applyNumberFormat="1" applyFont="1" applyFill="1" applyBorder="1" applyAlignment="1">
      <alignment horizontal="center"/>
    </xf>
    <xf numFmtId="0" fontId="84" fillId="0" borderId="70" xfId="6" applyFont="1" applyBorder="1"/>
    <xf numFmtId="0" fontId="84" fillId="0" borderId="102" xfId="6" applyFont="1" applyBorder="1"/>
    <xf numFmtId="0" fontId="84" fillId="0" borderId="103" xfId="6" applyFont="1" applyBorder="1"/>
    <xf numFmtId="4" fontId="84" fillId="0" borderId="104" xfId="6" applyNumberFormat="1" applyFont="1" applyFill="1" applyBorder="1" applyAlignment="1">
      <alignment horizontal="center"/>
    </xf>
    <xf numFmtId="4" fontId="84" fillId="0" borderId="105" xfId="6" applyNumberFormat="1" applyFont="1" applyFill="1" applyBorder="1" applyAlignment="1">
      <alignment horizontal="center"/>
    </xf>
    <xf numFmtId="4" fontId="84" fillId="0" borderId="106" xfId="6" applyNumberFormat="1" applyFont="1" applyFill="1" applyBorder="1" applyAlignment="1">
      <alignment horizontal="center"/>
    </xf>
    <xf numFmtId="0" fontId="84" fillId="0" borderId="107" xfId="6" applyFont="1" applyBorder="1"/>
    <xf numFmtId="0" fontId="84" fillId="0" borderId="108" xfId="6" applyFont="1" applyBorder="1"/>
    <xf numFmtId="4" fontId="84" fillId="0" borderId="109" xfId="6" applyNumberFormat="1" applyFont="1" applyFill="1" applyBorder="1" applyAlignment="1">
      <alignment horizontal="center"/>
    </xf>
    <xf numFmtId="4" fontId="84" fillId="0" borderId="110" xfId="6" applyNumberFormat="1" applyFont="1" applyFill="1" applyBorder="1" applyAlignment="1">
      <alignment horizontal="center"/>
    </xf>
    <xf numFmtId="0" fontId="84" fillId="0" borderId="107" xfId="6" applyFont="1" applyFill="1" applyBorder="1"/>
    <xf numFmtId="0" fontId="84" fillId="0" borderId="89" xfId="6" applyFont="1" applyFill="1" applyBorder="1" applyAlignment="1"/>
    <xf numFmtId="0" fontId="84" fillId="0" borderId="65" xfId="6" applyFont="1" applyBorder="1"/>
    <xf numFmtId="0" fontId="84" fillId="0" borderId="66" xfId="6" applyFont="1" applyBorder="1"/>
    <xf numFmtId="4" fontId="84" fillId="0" borderId="111" xfId="6" applyNumberFormat="1" applyFont="1" applyFill="1" applyBorder="1" applyAlignment="1">
      <alignment horizontal="center"/>
    </xf>
    <xf numFmtId="4" fontId="84" fillId="0" borderId="112" xfId="6" applyNumberFormat="1" applyFont="1" applyFill="1" applyBorder="1" applyAlignment="1">
      <alignment horizontal="center"/>
    </xf>
    <xf numFmtId="4" fontId="84" fillId="0" borderId="113" xfId="6" applyNumberFormat="1" applyFont="1" applyFill="1" applyBorder="1" applyAlignment="1">
      <alignment horizontal="center"/>
    </xf>
    <xf numFmtId="0" fontId="1" fillId="0" borderId="0" xfId="6" applyFont="1" applyFill="1" applyBorder="1"/>
    <xf numFmtId="0" fontId="86" fillId="2" borderId="0" xfId="6" applyFont="1" applyFill="1" applyBorder="1" applyAlignment="1">
      <alignment vertical="center"/>
    </xf>
    <xf numFmtId="0" fontId="86" fillId="2" borderId="0" xfId="6" applyFont="1" applyFill="1" applyBorder="1" applyAlignment="1">
      <alignment vertical="center" wrapText="1"/>
    </xf>
    <xf numFmtId="0" fontId="86" fillId="2" borderId="0" xfId="6" applyFont="1" applyFill="1" applyBorder="1" applyAlignment="1">
      <alignment wrapText="1"/>
    </xf>
    <xf numFmtId="0" fontId="86" fillId="2" borderId="0" xfId="6" applyFont="1" applyFill="1" applyBorder="1" applyAlignment="1">
      <alignment horizontal="left" vertical="center"/>
    </xf>
    <xf numFmtId="0" fontId="86" fillId="2" borderId="0" xfId="6" applyFont="1" applyFill="1" applyBorder="1" applyAlignment="1">
      <alignment horizontal="left" vertical="center" wrapText="1"/>
    </xf>
    <xf numFmtId="0" fontId="79" fillId="2" borderId="0" xfId="6" applyFont="1" applyFill="1" applyBorder="1" applyAlignment="1">
      <alignment horizontal="center" wrapText="1"/>
    </xf>
    <xf numFmtId="0" fontId="84" fillId="0" borderId="114" xfId="6" applyFont="1" applyFill="1" applyBorder="1" applyAlignment="1"/>
    <xf numFmtId="177" fontId="84" fillId="0" borderId="114" xfId="7" applyFont="1" applyBorder="1" applyAlignment="1">
      <alignment horizontal="center"/>
    </xf>
    <xf numFmtId="178" fontId="84" fillId="0" borderId="58" xfId="7" applyNumberFormat="1" applyFont="1" applyBorder="1" applyAlignment="1">
      <alignment horizontal="center"/>
    </xf>
    <xf numFmtId="0" fontId="84" fillId="0" borderId="37" xfId="6" applyFont="1" applyFill="1" applyBorder="1" applyAlignment="1"/>
    <xf numFmtId="177" fontId="84" fillId="0" borderId="37" xfId="7" applyFont="1" applyBorder="1" applyAlignment="1">
      <alignment horizontal="center"/>
    </xf>
    <xf numFmtId="178" fontId="84" fillId="0" borderId="60" xfId="7" applyNumberFormat="1" applyFont="1" applyBorder="1" applyAlignment="1">
      <alignment horizontal="center"/>
    </xf>
    <xf numFmtId="0" fontId="97" fillId="0" borderId="0" xfId="6" applyFont="1" applyBorder="1"/>
    <xf numFmtId="0" fontId="97" fillId="0" borderId="0" xfId="6" applyFont="1"/>
    <xf numFmtId="178" fontId="84" fillId="0" borderId="60" xfId="7" applyNumberFormat="1" applyFont="1" applyFill="1" applyBorder="1" applyAlignment="1">
      <alignment horizontal="center"/>
    </xf>
    <xf numFmtId="0" fontId="84" fillId="0" borderId="115" xfId="6" applyFont="1" applyFill="1" applyBorder="1" applyAlignment="1"/>
    <xf numFmtId="177" fontId="84" fillId="0" borderId="115" xfId="7" applyFont="1" applyBorder="1" applyAlignment="1">
      <alignment horizontal="center"/>
    </xf>
    <xf numFmtId="178" fontId="84" fillId="0" borderId="63" xfId="7" applyNumberFormat="1" applyFont="1" applyFill="1" applyBorder="1" applyAlignment="1">
      <alignment horizontal="center"/>
    </xf>
    <xf numFmtId="2" fontId="84" fillId="0" borderId="114" xfId="6" applyNumberFormat="1" applyFont="1" applyFill="1" applyBorder="1" applyAlignment="1">
      <alignment horizontal="center"/>
    </xf>
    <xf numFmtId="178" fontId="84" fillId="0" borderId="58" xfId="7" applyNumberFormat="1" applyFont="1" applyFill="1" applyBorder="1" applyAlignment="1">
      <alignment horizontal="center"/>
    </xf>
    <xf numFmtId="2" fontId="84" fillId="0" borderId="37" xfId="6" applyNumberFormat="1" applyFont="1" applyFill="1" applyBorder="1" applyAlignment="1">
      <alignment horizontal="center"/>
    </xf>
    <xf numFmtId="0" fontId="84" fillId="17" borderId="54" xfId="6" applyFont="1" applyFill="1" applyBorder="1"/>
    <xf numFmtId="0" fontId="84" fillId="17" borderId="64" xfId="6" applyFont="1" applyFill="1" applyBorder="1"/>
    <xf numFmtId="0" fontId="84" fillId="0" borderId="65" xfId="6" applyFont="1" applyFill="1" applyBorder="1" applyAlignment="1"/>
    <xf numFmtId="2" fontId="84" fillId="0" borderId="65" xfId="6" applyNumberFormat="1" applyFont="1" applyFill="1" applyBorder="1" applyAlignment="1">
      <alignment horizontal="center"/>
    </xf>
    <xf numFmtId="178" fontId="84" fillId="0" borderId="117" xfId="7" applyNumberFormat="1" applyFont="1" applyFill="1" applyBorder="1" applyAlignment="1">
      <alignment horizontal="center"/>
    </xf>
    <xf numFmtId="0" fontId="84" fillId="19" borderId="54" xfId="6" applyFont="1" applyFill="1" applyBorder="1"/>
    <xf numFmtId="0" fontId="84" fillId="2" borderId="114" xfId="6" applyFont="1" applyFill="1" applyBorder="1" applyAlignment="1"/>
    <xf numFmtId="2" fontId="84" fillId="2" borderId="114" xfId="6" applyNumberFormat="1" applyFont="1" applyFill="1" applyBorder="1" applyAlignment="1">
      <alignment horizontal="center"/>
    </xf>
    <xf numFmtId="178" fontId="84" fillId="2" borderId="58" xfId="7" applyNumberFormat="1" applyFont="1" applyFill="1" applyBorder="1" applyAlignment="1">
      <alignment horizontal="center"/>
    </xf>
    <xf numFmtId="2" fontId="84" fillId="0" borderId="0" xfId="6" applyNumberFormat="1" applyFont="1" applyBorder="1" applyAlignment="1">
      <alignment horizontal="center"/>
    </xf>
    <xf numFmtId="0" fontId="87" fillId="0" borderId="0" xfId="6" applyFont="1" applyBorder="1" applyAlignment="1">
      <alignment vertical="center"/>
    </xf>
    <xf numFmtId="0" fontId="84" fillId="0" borderId="0" xfId="6" applyFont="1" applyFill="1" applyBorder="1"/>
    <xf numFmtId="0" fontId="84" fillId="0" borderId="54" xfId="6" applyFont="1" applyBorder="1"/>
    <xf numFmtId="0" fontId="84" fillId="0" borderId="114" xfId="6" applyFont="1" applyBorder="1"/>
    <xf numFmtId="2" fontId="84" fillId="0" borderId="114" xfId="6" applyNumberFormat="1" applyFont="1" applyBorder="1" applyAlignment="1">
      <alignment horizontal="center"/>
    </xf>
    <xf numFmtId="0" fontId="84" fillId="0" borderId="37" xfId="6" applyFont="1" applyBorder="1"/>
    <xf numFmtId="2" fontId="84" fillId="0" borderId="37" xfId="6" applyNumberFormat="1" applyFont="1" applyBorder="1" applyAlignment="1">
      <alignment horizontal="center"/>
    </xf>
    <xf numFmtId="0" fontId="84" fillId="0" borderId="59" xfId="6" applyFont="1" applyFill="1" applyBorder="1"/>
    <xf numFmtId="0" fontId="84" fillId="0" borderId="118" xfId="6" applyFont="1" applyBorder="1"/>
    <xf numFmtId="2" fontId="84" fillId="0" borderId="118" xfId="6" applyNumberFormat="1" applyFont="1" applyBorder="1" applyAlignment="1">
      <alignment horizontal="center"/>
    </xf>
    <xf numFmtId="178" fontId="84" fillId="2" borderId="100" xfId="7" applyNumberFormat="1" applyFont="1" applyFill="1" applyBorder="1" applyAlignment="1">
      <alignment horizontal="center"/>
    </xf>
    <xf numFmtId="0" fontId="84" fillId="0" borderId="61" xfId="6" applyFont="1" applyBorder="1"/>
    <xf numFmtId="0" fontId="84" fillId="0" borderId="115" xfId="6" applyFont="1" applyBorder="1"/>
    <xf numFmtId="2" fontId="84" fillId="0" borderId="115" xfId="6" applyNumberFormat="1" applyFont="1" applyBorder="1" applyAlignment="1">
      <alignment horizontal="center"/>
    </xf>
    <xf numFmtId="178" fontId="84" fillId="0" borderId="63" xfId="7" applyNumberFormat="1" applyFont="1" applyBorder="1" applyAlignment="1">
      <alignment horizontal="center"/>
    </xf>
    <xf numFmtId="0" fontId="84" fillId="0" borderId="0" xfId="6" applyFont="1" applyFill="1" applyBorder="1" applyAlignment="1"/>
    <xf numFmtId="0" fontId="99" fillId="0" borderId="0" xfId="6" applyFont="1"/>
    <xf numFmtId="0" fontId="84" fillId="0" borderId="72" xfId="6" applyFont="1" applyBorder="1"/>
    <xf numFmtId="0" fontId="84" fillId="0" borderId="73" xfId="6" applyFont="1" applyBorder="1"/>
    <xf numFmtId="0" fontId="81" fillId="0" borderId="0" xfId="6" applyFont="1" applyFill="1"/>
    <xf numFmtId="0" fontId="84" fillId="0" borderId="64" xfId="6" applyFont="1" applyFill="1" applyBorder="1"/>
    <xf numFmtId="0" fontId="84" fillId="0" borderId="65" xfId="6" applyFont="1" applyBorder="1" applyAlignment="1"/>
    <xf numFmtId="0" fontId="84" fillId="0" borderId="66" xfId="6" applyFont="1" applyBorder="1" applyAlignment="1"/>
    <xf numFmtId="0" fontId="1" fillId="0" borderId="114" xfId="6" applyBorder="1"/>
    <xf numFmtId="0" fontId="1" fillId="0" borderId="37" xfId="6" applyBorder="1"/>
    <xf numFmtId="0" fontId="1" fillId="0" borderId="115" xfId="6" applyBorder="1"/>
    <xf numFmtId="0" fontId="84" fillId="0" borderId="22" xfId="6" applyFont="1" applyBorder="1"/>
    <xf numFmtId="0" fontId="84" fillId="17" borderId="119" xfId="6" applyFont="1" applyFill="1" applyBorder="1"/>
    <xf numFmtId="0" fontId="84" fillId="17" borderId="120" xfId="6" applyFont="1" applyFill="1" applyBorder="1"/>
    <xf numFmtId="0" fontId="84" fillId="17" borderId="120" xfId="6" applyFont="1" applyFill="1" applyBorder="1" applyAlignment="1"/>
    <xf numFmtId="0" fontId="84" fillId="17" borderId="121" xfId="6" applyFont="1" applyFill="1" applyBorder="1" applyAlignment="1"/>
    <xf numFmtId="178" fontId="84" fillId="17" borderId="58" xfId="7" applyNumberFormat="1" applyFont="1" applyFill="1" applyBorder="1" applyAlignment="1">
      <alignment horizontal="center"/>
    </xf>
    <xf numFmtId="0" fontId="84" fillId="17" borderId="122" xfId="6" applyFont="1" applyFill="1" applyBorder="1"/>
    <xf numFmtId="0" fontId="84" fillId="17" borderId="123" xfId="6" applyFont="1" applyFill="1" applyBorder="1"/>
    <xf numFmtId="0" fontId="84" fillId="17" borderId="123" xfId="6" applyFont="1" applyFill="1" applyBorder="1" applyAlignment="1"/>
    <xf numFmtId="0" fontId="84" fillId="17" borderId="124" xfId="6" applyFont="1" applyFill="1" applyBorder="1" applyAlignment="1"/>
    <xf numFmtId="178" fontId="84" fillId="17" borderId="60" xfId="7" applyNumberFormat="1" applyFont="1" applyFill="1" applyBorder="1" applyAlignment="1">
      <alignment horizontal="center"/>
    </xf>
    <xf numFmtId="0" fontId="84" fillId="17" borderId="125" xfId="6" applyFont="1" applyFill="1" applyBorder="1"/>
    <xf numFmtId="0" fontId="84" fillId="17" borderId="125" xfId="6" applyFont="1" applyFill="1" applyBorder="1" applyAlignment="1"/>
    <xf numFmtId="0" fontId="84" fillId="17" borderId="126" xfId="6" applyFont="1" applyFill="1" applyBorder="1" applyAlignment="1"/>
    <xf numFmtId="0" fontId="84" fillId="17" borderId="127" xfId="6" applyFont="1" applyFill="1" applyBorder="1"/>
    <xf numFmtId="0" fontId="84" fillId="17" borderId="128" xfId="6" applyFont="1" applyFill="1" applyBorder="1"/>
    <xf numFmtId="0" fontId="84" fillId="17" borderId="128" xfId="6" applyFont="1" applyFill="1" applyBorder="1" applyAlignment="1"/>
    <xf numFmtId="0" fontId="84" fillId="17" borderId="129" xfId="6" applyFont="1" applyFill="1" applyBorder="1" applyAlignment="1"/>
    <xf numFmtId="178" fontId="84" fillId="17" borderId="63" xfId="7" applyNumberFormat="1" applyFont="1" applyFill="1" applyBorder="1" applyAlignment="1">
      <alignment horizontal="center"/>
    </xf>
    <xf numFmtId="0" fontId="30" fillId="0" borderId="0" xfId="6" applyFont="1"/>
    <xf numFmtId="49" fontId="86" fillId="17" borderId="0" xfId="6" applyNumberFormat="1" applyFont="1" applyFill="1" applyBorder="1" applyAlignment="1">
      <alignment horizontal="left" vertical="center"/>
    </xf>
    <xf numFmtId="0" fontId="1" fillId="0" borderId="0" xfId="6" applyFont="1" applyAlignment="1">
      <alignment horizontal="center" vertical="center"/>
    </xf>
    <xf numFmtId="0" fontId="86" fillId="15" borderId="67" xfId="6" applyFont="1" applyFill="1" applyBorder="1" applyAlignment="1">
      <alignment horizontal="left"/>
    </xf>
    <xf numFmtId="0" fontId="86" fillId="15" borderId="90" xfId="6" applyFont="1" applyFill="1" applyBorder="1" applyAlignment="1">
      <alignment horizontal="left"/>
    </xf>
    <xf numFmtId="0" fontId="85" fillId="15" borderId="90" xfId="6" applyFont="1" applyFill="1" applyBorder="1" applyAlignment="1">
      <alignment horizontal="left"/>
    </xf>
    <xf numFmtId="177" fontId="85" fillId="15" borderId="90" xfId="7" applyFont="1" applyFill="1" applyBorder="1" applyAlignment="1">
      <alignment horizontal="left"/>
    </xf>
    <xf numFmtId="0" fontId="84" fillId="15" borderId="50" xfId="6" applyFont="1" applyFill="1" applyBorder="1" applyAlignment="1">
      <alignment vertical="center"/>
    </xf>
    <xf numFmtId="0" fontId="84" fillId="15" borderId="51" xfId="6" applyFont="1" applyFill="1" applyBorder="1" applyAlignment="1">
      <alignment vertical="center"/>
    </xf>
    <xf numFmtId="4" fontId="84" fillId="15" borderId="52" xfId="6" applyNumberFormat="1" applyFont="1" applyFill="1" applyBorder="1" applyAlignment="1">
      <alignment horizontal="center" vertical="center"/>
    </xf>
    <xf numFmtId="4" fontId="84" fillId="15" borderId="52" xfId="6" applyNumberFormat="1" applyFont="1" applyFill="1" applyBorder="1" applyAlignment="1">
      <alignment horizontal="center" vertical="center" wrapText="1"/>
    </xf>
    <xf numFmtId="4" fontId="84" fillId="0" borderId="56" xfId="6" applyNumberFormat="1" applyFont="1" applyFill="1" applyBorder="1" applyAlignment="1">
      <alignment horizontal="center"/>
    </xf>
    <xf numFmtId="178" fontId="84" fillId="0" borderId="130" xfId="7" applyNumberFormat="1" applyFont="1" applyFill="1" applyBorder="1" applyAlignment="1">
      <alignment horizontal="center"/>
    </xf>
    <xf numFmtId="178" fontId="84" fillId="0" borderId="131" xfId="7" applyNumberFormat="1" applyFont="1" applyFill="1" applyBorder="1" applyAlignment="1">
      <alignment horizontal="center"/>
    </xf>
    <xf numFmtId="4" fontId="84" fillId="0" borderId="31" xfId="6" applyNumberFormat="1" applyFont="1" applyFill="1" applyBorder="1" applyAlignment="1">
      <alignment horizontal="center"/>
    </xf>
    <xf numFmtId="178" fontId="84" fillId="0" borderId="132" xfId="7" applyNumberFormat="1" applyFont="1" applyFill="1" applyBorder="1" applyAlignment="1">
      <alignment horizontal="center"/>
    </xf>
    <xf numFmtId="178" fontId="84" fillId="0" borderId="133" xfId="7" applyNumberFormat="1" applyFont="1" applyFill="1" applyBorder="1" applyAlignment="1">
      <alignment horizontal="center"/>
    </xf>
    <xf numFmtId="4" fontId="84" fillId="0" borderId="134" xfId="6" applyNumberFormat="1" applyFont="1" applyFill="1" applyBorder="1" applyAlignment="1">
      <alignment horizontal="center"/>
    </xf>
    <xf numFmtId="0" fontId="84" fillId="0" borderId="37" xfId="6" applyFont="1" applyFill="1" applyBorder="1"/>
    <xf numFmtId="178" fontId="84" fillId="0" borderId="135" xfId="7" applyNumberFormat="1" applyFont="1" applyFill="1" applyBorder="1" applyAlignment="1">
      <alignment horizontal="center"/>
    </xf>
    <xf numFmtId="4" fontId="84" fillId="0" borderId="48" xfId="6" applyNumberFormat="1" applyFont="1" applyFill="1" applyBorder="1" applyAlignment="1">
      <alignment horizontal="center"/>
    </xf>
    <xf numFmtId="178" fontId="84" fillId="0" borderId="136" xfId="7" applyNumberFormat="1" applyFont="1" applyFill="1" applyBorder="1" applyAlignment="1">
      <alignment horizontal="center"/>
    </xf>
    <xf numFmtId="177" fontId="85" fillId="15" borderId="83" xfId="7" applyFont="1" applyFill="1" applyBorder="1" applyAlignment="1">
      <alignment horizontal="left"/>
    </xf>
    <xf numFmtId="4" fontId="84" fillId="0" borderId="137" xfId="6" applyNumberFormat="1" applyFont="1" applyFill="1" applyBorder="1" applyAlignment="1">
      <alignment horizontal="center"/>
    </xf>
    <xf numFmtId="4" fontId="84" fillId="0" borderId="138" xfId="6" applyNumberFormat="1" applyFont="1" applyFill="1" applyBorder="1" applyAlignment="1">
      <alignment horizontal="center"/>
    </xf>
    <xf numFmtId="4" fontId="84" fillId="0" borderId="131" xfId="7" applyNumberFormat="1" applyFont="1" applyFill="1" applyBorder="1" applyAlignment="1">
      <alignment horizontal="center"/>
    </xf>
    <xf numFmtId="4" fontId="84" fillId="0" borderId="139" xfId="6" applyNumberFormat="1" applyFont="1" applyFill="1" applyBorder="1" applyAlignment="1">
      <alignment horizontal="center"/>
    </xf>
    <xf numFmtId="4" fontId="84" fillId="0" borderId="140" xfId="6" applyNumberFormat="1" applyFont="1" applyFill="1" applyBorder="1" applyAlignment="1">
      <alignment horizontal="center"/>
    </xf>
    <xf numFmtId="4" fontId="84" fillId="0" borderId="133" xfId="7" applyNumberFormat="1" applyFont="1" applyFill="1" applyBorder="1" applyAlignment="1">
      <alignment horizontal="center"/>
    </xf>
    <xf numFmtId="4" fontId="84" fillId="0" borderId="141" xfId="6" applyNumberFormat="1" applyFont="1" applyFill="1" applyBorder="1" applyAlignment="1">
      <alignment horizontal="center"/>
    </xf>
    <xf numFmtId="4" fontId="84" fillId="0" borderId="142" xfId="6" applyNumberFormat="1" applyFont="1" applyFill="1" applyBorder="1" applyAlignment="1">
      <alignment horizontal="center"/>
    </xf>
    <xf numFmtId="4" fontId="84" fillId="0" borderId="136" xfId="7" applyNumberFormat="1" applyFont="1" applyFill="1" applyBorder="1" applyAlignment="1">
      <alignment horizontal="center"/>
    </xf>
    <xf numFmtId="4" fontId="84" fillId="0" borderId="0" xfId="6" applyNumberFormat="1" applyFont="1" applyFill="1" applyBorder="1" applyAlignment="1">
      <alignment horizontal="center"/>
    </xf>
    <xf numFmtId="2" fontId="84" fillId="0" borderId="0" xfId="6" applyNumberFormat="1" applyFont="1" applyFill="1" applyBorder="1" applyAlignment="1">
      <alignment horizontal="center"/>
    </xf>
    <xf numFmtId="4" fontId="84" fillId="0" borderId="58" xfId="7" applyNumberFormat="1" applyFont="1" applyBorder="1" applyAlignment="1">
      <alignment horizontal="center"/>
    </xf>
    <xf numFmtId="4" fontId="84" fillId="0" borderId="60" xfId="7" applyNumberFormat="1" applyFont="1" applyBorder="1" applyAlignment="1">
      <alignment horizontal="center"/>
    </xf>
    <xf numFmtId="4" fontId="84" fillId="0" borderId="63" xfId="7" applyNumberFormat="1" applyFont="1" applyBorder="1" applyAlignment="1">
      <alignment horizontal="center"/>
    </xf>
    <xf numFmtId="4" fontId="100" fillId="0" borderId="58" xfId="7" applyNumberFormat="1" applyFont="1" applyBorder="1" applyAlignment="1">
      <alignment horizontal="center" vertical="center"/>
    </xf>
    <xf numFmtId="0" fontId="1" fillId="0" borderId="37" xfId="6" applyFill="1" applyBorder="1"/>
    <xf numFmtId="4" fontId="100" fillId="0" borderId="60" xfId="7" applyNumberFormat="1" applyFont="1" applyFill="1" applyBorder="1" applyAlignment="1">
      <alignment horizontal="center" vertical="center"/>
    </xf>
    <xf numFmtId="0" fontId="84" fillId="0" borderId="118" xfId="6" applyFont="1" applyFill="1" applyBorder="1"/>
    <xf numFmtId="2" fontId="84" fillId="0" borderId="118" xfId="6" applyNumberFormat="1" applyFont="1" applyFill="1" applyBorder="1" applyAlignment="1">
      <alignment horizontal="center"/>
    </xf>
    <xf numFmtId="0" fontId="1" fillId="0" borderId="118" xfId="6" applyFill="1" applyBorder="1"/>
    <xf numFmtId="4" fontId="100" fillId="0" borderId="63" xfId="7" applyNumberFormat="1" applyFont="1" applyBorder="1" applyAlignment="1">
      <alignment horizontal="center" vertical="center"/>
    </xf>
    <xf numFmtId="49" fontId="101" fillId="0" borderId="0" xfId="6" applyNumberFormat="1" applyFont="1" applyBorder="1" applyAlignment="1">
      <alignment horizontal="center"/>
    </xf>
    <xf numFmtId="0" fontId="84" fillId="0" borderId="54" xfId="6" applyFont="1" applyBorder="1" applyAlignment="1"/>
    <xf numFmtId="0" fontId="84" fillId="0" borderId="114" xfId="6" applyFont="1" applyBorder="1" applyAlignment="1"/>
    <xf numFmtId="0" fontId="84" fillId="0" borderId="59" xfId="6" applyFont="1" applyBorder="1" applyAlignment="1"/>
    <xf numFmtId="0" fontId="84" fillId="0" borderId="37" xfId="6" applyFont="1" applyBorder="1" applyAlignment="1"/>
    <xf numFmtId="0" fontId="84" fillId="0" borderId="61" xfId="6" applyFont="1" applyBorder="1" applyAlignment="1"/>
    <xf numFmtId="0" fontId="84" fillId="0" borderId="115" xfId="6" applyFont="1" applyBorder="1" applyAlignment="1"/>
    <xf numFmtId="0" fontId="30" fillId="0" borderId="0" xfId="6" applyFont="1" applyAlignment="1">
      <alignment vertical="center"/>
    </xf>
    <xf numFmtId="0" fontId="85" fillId="18" borderId="67" xfId="6" applyFont="1" applyFill="1" applyBorder="1" applyAlignment="1"/>
    <xf numFmtId="0" fontId="85" fillId="18" borderId="90" xfId="6" applyFont="1" applyFill="1" applyBorder="1" applyAlignment="1"/>
    <xf numFmtId="0" fontId="85" fillId="18" borderId="69" xfId="6" applyFont="1" applyFill="1" applyBorder="1" applyAlignment="1">
      <alignment horizontal="center" vertical="center"/>
    </xf>
    <xf numFmtId="0" fontId="84" fillId="0" borderId="0" xfId="6" applyFont="1" applyBorder="1" applyAlignment="1"/>
    <xf numFmtId="0" fontId="84" fillId="0" borderId="0" xfId="6" applyFont="1" applyAlignment="1"/>
    <xf numFmtId="0" fontId="92" fillId="0" borderId="54" xfId="6" applyFont="1" applyFill="1" applyBorder="1"/>
    <xf numFmtId="0" fontId="92" fillId="0" borderId="114" xfId="6" applyFont="1" applyFill="1" applyBorder="1"/>
    <xf numFmtId="178" fontId="84" fillId="2" borderId="58" xfId="7" applyNumberFormat="1" applyFont="1" applyFill="1" applyBorder="1" applyAlignment="1">
      <alignment horizontal="center" vertical="center"/>
    </xf>
    <xf numFmtId="0" fontId="92" fillId="0" borderId="59" xfId="6" applyFont="1" applyFill="1" applyBorder="1"/>
    <xf numFmtId="0" fontId="92" fillId="0" borderId="37" xfId="6" applyFont="1" applyFill="1" applyBorder="1"/>
    <xf numFmtId="178" fontId="84" fillId="2" borderId="60" xfId="7" applyNumberFormat="1" applyFont="1" applyFill="1" applyBorder="1" applyAlignment="1">
      <alignment horizontal="center" vertical="center"/>
    </xf>
    <xf numFmtId="0" fontId="92" fillId="0" borderId="61" xfId="6" applyFont="1" applyFill="1" applyBorder="1"/>
    <xf numFmtId="0" fontId="92" fillId="0" borderId="115" xfId="6" applyFont="1" applyFill="1" applyBorder="1"/>
    <xf numFmtId="0" fontId="1" fillId="0" borderId="23" xfId="6" applyBorder="1" applyAlignment="1">
      <alignment horizontal="center" vertical="center"/>
    </xf>
    <xf numFmtId="0" fontId="1" fillId="0" borderId="0" xfId="6" applyAlignment="1">
      <alignment horizontal="center" vertical="center"/>
    </xf>
    <xf numFmtId="0" fontId="84" fillId="0" borderId="143" xfId="6" applyFont="1" applyFill="1" applyBorder="1" applyAlignment="1"/>
    <xf numFmtId="0" fontId="84" fillId="0" borderId="118" xfId="6" applyFont="1" applyFill="1" applyBorder="1" applyAlignment="1"/>
    <xf numFmtId="178" fontId="84" fillId="0" borderId="100" xfId="7" applyNumberFormat="1" applyFont="1" applyFill="1" applyBorder="1" applyAlignment="1">
      <alignment horizontal="center"/>
    </xf>
    <xf numFmtId="0" fontId="84" fillId="0" borderId="67" xfId="6" applyFont="1" applyFill="1" applyBorder="1" applyAlignment="1"/>
    <xf numFmtId="0" fontId="84" fillId="0" borderId="90" xfId="6" applyFont="1" applyFill="1" applyBorder="1" applyAlignment="1"/>
    <xf numFmtId="178" fontId="84" fillId="0" borderId="69" xfId="7" applyNumberFormat="1" applyFont="1" applyFill="1" applyBorder="1" applyAlignment="1">
      <alignment horizontal="center"/>
    </xf>
    <xf numFmtId="178" fontId="84" fillId="0" borderId="0" xfId="7" applyNumberFormat="1" applyFont="1" applyFill="1" applyBorder="1" applyAlignment="1">
      <alignment horizontal="center"/>
    </xf>
    <xf numFmtId="0" fontId="30" fillId="0" borderId="0" xfId="6" applyFont="1" applyFill="1" applyBorder="1" applyAlignment="1">
      <alignment vertical="center"/>
    </xf>
    <xf numFmtId="0" fontId="102" fillId="6" borderId="144" xfId="6" applyFont="1" applyFill="1" applyBorder="1" applyAlignment="1">
      <alignment horizontal="center" vertical="center"/>
    </xf>
    <xf numFmtId="0" fontId="91" fillId="6" borderId="51" xfId="6" applyFont="1" applyFill="1" applyBorder="1" applyAlignment="1">
      <alignment horizontal="center" vertical="center"/>
    </xf>
    <xf numFmtId="4" fontId="91" fillId="6" borderId="145" xfId="6" applyNumberFormat="1" applyFont="1" applyFill="1" applyBorder="1" applyAlignment="1">
      <alignment horizontal="center" vertical="center"/>
    </xf>
    <xf numFmtId="0" fontId="91" fillId="6" borderId="145" xfId="6" applyFont="1" applyFill="1" applyBorder="1" applyAlignment="1">
      <alignment horizontal="center" vertical="center" wrapText="1"/>
    </xf>
    <xf numFmtId="4" fontId="91" fillId="6" borderId="146" xfId="6" applyNumberFormat="1" applyFont="1" applyFill="1" applyBorder="1" applyAlignment="1">
      <alignment horizontal="center" vertical="center"/>
    </xf>
    <xf numFmtId="177" fontId="91" fillId="6" borderId="53" xfId="7" applyFont="1" applyFill="1" applyBorder="1" applyAlignment="1">
      <alignment horizontal="center" vertical="center"/>
    </xf>
    <xf numFmtId="0" fontId="53" fillId="0" borderId="23" xfId="6" applyFont="1" applyBorder="1" applyAlignment="1">
      <alignment horizontal="center" vertical="center"/>
    </xf>
    <xf numFmtId="0" fontId="84" fillId="0" borderId="55" xfId="6" applyFont="1" applyBorder="1"/>
    <xf numFmtId="178" fontId="92" fillId="0" borderId="56" xfId="7" applyNumberFormat="1" applyFont="1" applyBorder="1" applyAlignment="1">
      <alignment horizontal="center" vertical="center"/>
    </xf>
    <xf numFmtId="0" fontId="103" fillId="0" borderId="0" xfId="6" applyFont="1" applyAlignment="1">
      <alignment horizontal="center" vertical="center"/>
    </xf>
    <xf numFmtId="0" fontId="84" fillId="0" borderId="44" xfId="6" applyFont="1" applyBorder="1"/>
    <xf numFmtId="178" fontId="92" fillId="0" borderId="134" xfId="7" applyNumberFormat="1" applyFont="1" applyBorder="1" applyAlignment="1">
      <alignment horizontal="center" vertical="center"/>
    </xf>
    <xf numFmtId="178" fontId="84" fillId="0" borderId="134" xfId="7" applyNumberFormat="1" applyFont="1" applyBorder="1" applyAlignment="1">
      <alignment horizontal="center"/>
    </xf>
    <xf numFmtId="178" fontId="84" fillId="0" borderId="134" xfId="7" applyNumberFormat="1" applyFont="1" applyFill="1" applyBorder="1" applyAlignment="1">
      <alignment horizontal="center"/>
    </xf>
    <xf numFmtId="0" fontId="84" fillId="0" borderId="46" xfId="6" applyFont="1" applyBorder="1"/>
    <xf numFmtId="178" fontId="92" fillId="0" borderId="48" xfId="7" applyNumberFormat="1" applyFont="1" applyBorder="1" applyAlignment="1">
      <alignment horizontal="center" vertical="center"/>
    </xf>
    <xf numFmtId="0" fontId="102" fillId="6" borderId="147" xfId="6" applyFont="1" applyFill="1" applyBorder="1" applyAlignment="1">
      <alignment horizontal="center" vertical="center"/>
    </xf>
    <xf numFmtId="177" fontId="91" fillId="6" borderId="0" xfId="7" applyFont="1" applyFill="1" applyBorder="1" applyAlignment="1">
      <alignment horizontal="center" vertical="center"/>
    </xf>
    <xf numFmtId="177" fontId="85" fillId="6" borderId="148" xfId="7" applyFont="1" applyFill="1" applyBorder="1" applyAlignment="1">
      <alignment horizontal="center" vertical="center"/>
    </xf>
    <xf numFmtId="177" fontId="85" fillId="6" borderId="148" xfId="7" applyFont="1" applyFill="1" applyBorder="1" applyAlignment="1">
      <alignment horizontal="center" vertical="center" wrapText="1"/>
    </xf>
    <xf numFmtId="177" fontId="85" fillId="6" borderId="149" xfId="7" applyFont="1" applyFill="1" applyBorder="1" applyAlignment="1">
      <alignment horizontal="center" vertical="center"/>
    </xf>
    <xf numFmtId="177" fontId="85" fillId="6" borderId="150" xfId="7" applyFont="1" applyFill="1" applyBorder="1" applyAlignment="1">
      <alignment horizontal="center" vertical="center"/>
    </xf>
    <xf numFmtId="49" fontId="104" fillId="0" borderId="0" xfId="6" applyNumberFormat="1" applyFont="1" applyBorder="1" applyAlignment="1">
      <alignment horizontal="center" vertical="center"/>
    </xf>
    <xf numFmtId="178" fontId="84" fillId="0" borderId="49" xfId="7" applyNumberFormat="1" applyFont="1" applyBorder="1" applyAlignment="1">
      <alignment horizontal="center"/>
    </xf>
    <xf numFmtId="177" fontId="92" fillId="0" borderId="0" xfId="7" applyFont="1" applyFill="1" applyBorder="1" applyAlignment="1">
      <alignment horizontal="center" vertical="center"/>
    </xf>
    <xf numFmtId="177" fontId="84" fillId="0" borderId="0" xfId="7" applyFont="1" applyFill="1" applyBorder="1" applyAlignment="1">
      <alignment horizontal="center"/>
    </xf>
    <xf numFmtId="0" fontId="92" fillId="6" borderId="51" xfId="6" applyFont="1" applyFill="1" applyBorder="1" applyAlignment="1">
      <alignment horizontal="center" vertical="center"/>
    </xf>
    <xf numFmtId="4" fontId="84" fillId="6" borderId="145" xfId="6" applyNumberFormat="1" applyFont="1" applyFill="1" applyBorder="1" applyAlignment="1">
      <alignment horizontal="center" vertical="center"/>
    </xf>
    <xf numFmtId="0" fontId="84" fillId="6" borderId="145" xfId="6" applyFont="1" applyFill="1" applyBorder="1" applyAlignment="1">
      <alignment horizontal="center" vertical="center" wrapText="1"/>
    </xf>
    <xf numFmtId="4" fontId="84" fillId="6" borderId="151" xfId="6" applyNumberFormat="1" applyFont="1" applyFill="1" applyBorder="1" applyAlignment="1">
      <alignment horizontal="center" vertical="center"/>
    </xf>
    <xf numFmtId="4" fontId="84" fillId="6" borderId="152" xfId="6" applyNumberFormat="1" applyFont="1" applyFill="1" applyBorder="1" applyAlignment="1">
      <alignment horizontal="center" vertical="center"/>
    </xf>
    <xf numFmtId="178" fontId="84" fillId="0" borderId="56" xfId="7" applyNumberFormat="1" applyFont="1" applyBorder="1" applyAlignment="1">
      <alignment horizontal="center" vertical="center"/>
    </xf>
    <xf numFmtId="178" fontId="84" fillId="0" borderId="134" xfId="7" applyNumberFormat="1" applyFont="1" applyBorder="1" applyAlignment="1">
      <alignment horizontal="center" vertical="center"/>
    </xf>
    <xf numFmtId="178" fontId="84" fillId="0" borderId="48" xfId="7" applyNumberFormat="1" applyFont="1" applyBorder="1" applyAlignment="1">
      <alignment horizontal="center" vertical="center"/>
    </xf>
    <xf numFmtId="4" fontId="84" fillId="6" borderId="153" xfId="6" applyNumberFormat="1" applyFont="1" applyFill="1" applyBorder="1" applyAlignment="1">
      <alignment horizontal="center" vertical="center"/>
    </xf>
    <xf numFmtId="4" fontId="84" fillId="6" borderId="154" xfId="6" applyNumberFormat="1" applyFont="1" applyFill="1" applyBorder="1" applyAlignment="1">
      <alignment horizontal="center" vertical="center"/>
    </xf>
    <xf numFmtId="178" fontId="92" fillId="2" borderId="134" xfId="7" applyNumberFormat="1" applyFont="1" applyFill="1" applyBorder="1" applyAlignment="1">
      <alignment horizontal="center" vertical="center"/>
    </xf>
    <xf numFmtId="178" fontId="84" fillId="2" borderId="134" xfId="7" applyNumberFormat="1" applyFont="1" applyFill="1" applyBorder="1" applyAlignment="1">
      <alignment horizontal="center" vertical="center"/>
    </xf>
    <xf numFmtId="49" fontId="101" fillId="0" borderId="0" xfId="6" applyNumberFormat="1" applyFont="1" applyFill="1" applyBorder="1" applyAlignment="1">
      <alignment horizontal="center"/>
    </xf>
    <xf numFmtId="178" fontId="92" fillId="0" borderId="134" xfId="7" applyNumberFormat="1" applyFont="1" applyFill="1" applyBorder="1" applyAlignment="1">
      <alignment horizontal="center" vertical="center"/>
    </xf>
    <xf numFmtId="178" fontId="84" fillId="0" borderId="134" xfId="7" applyNumberFormat="1" applyFont="1" applyFill="1" applyBorder="1" applyAlignment="1">
      <alignment horizontal="center" vertical="center"/>
    </xf>
    <xf numFmtId="178" fontId="92" fillId="0" borderId="48" xfId="7" applyNumberFormat="1" applyFont="1" applyFill="1" applyBorder="1" applyAlignment="1">
      <alignment horizontal="center" vertical="center"/>
    </xf>
    <xf numFmtId="0" fontId="85" fillId="0" borderId="0" xfId="6" applyFont="1" applyFill="1" applyBorder="1" applyAlignment="1">
      <alignment horizontal="left" vertical="center" wrapText="1"/>
    </xf>
    <xf numFmtId="177" fontId="92" fillId="0" borderId="0" xfId="7" applyFont="1" applyFill="1" applyBorder="1" applyAlignment="1">
      <alignment horizontal="center" vertical="center" wrapText="1"/>
    </xf>
    <xf numFmtId="0" fontId="30" fillId="0" borderId="0" xfId="6" applyFont="1" applyBorder="1" applyAlignment="1">
      <alignment vertical="center"/>
    </xf>
    <xf numFmtId="0" fontId="84" fillId="0" borderId="64" xfId="6" applyFont="1" applyBorder="1"/>
    <xf numFmtId="178" fontId="84" fillId="0" borderId="117" xfId="7" applyNumberFormat="1" applyFont="1" applyBorder="1" applyAlignment="1">
      <alignment horizontal="center"/>
    </xf>
    <xf numFmtId="0" fontId="84" fillId="0" borderId="72" xfId="6" applyFont="1" applyBorder="1" applyAlignment="1"/>
    <xf numFmtId="0" fontId="84" fillId="0" borderId="73" xfId="6" applyFont="1" applyBorder="1" applyAlignment="1"/>
    <xf numFmtId="0" fontId="84" fillId="0" borderId="85" xfId="6" applyFont="1" applyBorder="1" applyAlignment="1"/>
    <xf numFmtId="0" fontId="86" fillId="0" borderId="0" xfId="6" applyFont="1" applyBorder="1" applyAlignment="1">
      <alignment horizontal="center"/>
    </xf>
    <xf numFmtId="0" fontId="84" fillId="2" borderId="54" xfId="6" applyFont="1" applyFill="1" applyBorder="1" applyAlignment="1"/>
    <xf numFmtId="0" fontId="85" fillId="2" borderId="114" xfId="6" applyFont="1" applyFill="1" applyBorder="1" applyAlignment="1"/>
    <xf numFmtId="178" fontId="84" fillId="2" borderId="60" xfId="7" applyNumberFormat="1" applyFont="1" applyFill="1" applyBorder="1" applyAlignment="1">
      <alignment horizontal="center"/>
    </xf>
    <xf numFmtId="0" fontId="84" fillId="2" borderId="59" xfId="6" applyFont="1" applyFill="1" applyBorder="1" applyAlignment="1"/>
    <xf numFmtId="0" fontId="84" fillId="2" borderId="37" xfId="6" applyFont="1" applyFill="1" applyBorder="1" applyAlignment="1"/>
    <xf numFmtId="0" fontId="85" fillId="2" borderId="37" xfId="6" applyFont="1" applyFill="1" applyBorder="1" applyAlignment="1"/>
    <xf numFmtId="0" fontId="96" fillId="2" borderId="0" xfId="6" applyFont="1" applyFill="1" applyAlignment="1">
      <alignment horizontal="center"/>
    </xf>
    <xf numFmtId="0" fontId="84" fillId="2" borderId="143" xfId="6" applyFont="1" applyFill="1" applyBorder="1" applyAlignment="1"/>
    <xf numFmtId="0" fontId="84" fillId="2" borderId="118" xfId="6" applyFont="1" applyFill="1" applyBorder="1" applyAlignment="1"/>
    <xf numFmtId="0" fontId="85" fillId="2" borderId="118" xfId="6" applyFont="1" applyFill="1" applyBorder="1" applyAlignment="1"/>
    <xf numFmtId="0" fontId="84" fillId="2" borderId="61" xfId="6" applyFont="1" applyFill="1" applyBorder="1" applyAlignment="1"/>
    <xf numFmtId="0" fontId="84" fillId="2" borderId="115" xfId="6" applyFont="1" applyFill="1" applyBorder="1" applyAlignment="1"/>
    <xf numFmtId="0" fontId="85" fillId="2" borderId="115" xfId="6" applyFont="1" applyFill="1" applyBorder="1" applyAlignment="1"/>
    <xf numFmtId="0" fontId="85" fillId="20" borderId="144" xfId="6" applyFont="1" applyFill="1" applyBorder="1" applyAlignment="1">
      <alignment horizontal="center" vertical="center"/>
    </xf>
    <xf numFmtId="0" fontId="85" fillId="20" borderId="68" xfId="6" applyFont="1" applyFill="1" applyBorder="1" applyAlignment="1">
      <alignment horizontal="center" vertical="center"/>
    </xf>
    <xf numFmtId="178" fontId="84" fillId="2" borderId="63" xfId="7" applyNumberFormat="1" applyFont="1" applyFill="1" applyBorder="1" applyAlignment="1">
      <alignment horizontal="center"/>
    </xf>
    <xf numFmtId="0" fontId="84" fillId="2" borderId="50" xfId="6" applyFont="1" applyFill="1" applyBorder="1" applyAlignment="1"/>
    <xf numFmtId="0" fontId="84" fillId="2" borderId="51" xfId="6" applyFont="1" applyFill="1" applyBorder="1" applyAlignment="1"/>
    <xf numFmtId="0" fontId="84" fillId="2" borderId="52" xfId="6" applyFont="1" applyFill="1" applyBorder="1" applyAlignment="1">
      <alignment horizontal="center" vertical="center" wrapText="1"/>
    </xf>
    <xf numFmtId="0" fontId="84" fillId="2" borderId="53" xfId="6" applyFont="1" applyFill="1" applyBorder="1" applyAlignment="1">
      <alignment horizontal="center" vertical="center" wrapText="1"/>
    </xf>
    <xf numFmtId="177" fontId="93" fillId="2" borderId="69" xfId="7" applyFont="1" applyFill="1" applyBorder="1" applyAlignment="1">
      <alignment horizontal="center" vertical="center"/>
    </xf>
    <xf numFmtId="0" fontId="84" fillId="2" borderId="67" xfId="6" applyFont="1" applyFill="1" applyBorder="1" applyAlignment="1"/>
    <xf numFmtId="0" fontId="84" fillId="2" borderId="90" xfId="6" applyFont="1" applyFill="1" applyBorder="1" applyAlignment="1"/>
    <xf numFmtId="0" fontId="84" fillId="2" borderId="41" xfId="6" applyFont="1" applyFill="1" applyBorder="1" applyAlignment="1">
      <alignment horizontal="center" vertical="center"/>
    </xf>
    <xf numFmtId="0" fontId="84" fillId="2" borderId="78" xfId="6" applyFont="1" applyFill="1" applyBorder="1" applyAlignment="1">
      <alignment horizontal="center" vertical="center"/>
    </xf>
    <xf numFmtId="0" fontId="84" fillId="2" borderId="54" xfId="6" applyFont="1" applyFill="1" applyBorder="1"/>
    <xf numFmtId="0" fontId="84" fillId="2" borderId="114" xfId="6" applyFont="1" applyFill="1" applyBorder="1"/>
    <xf numFmtId="0" fontId="84" fillId="2" borderId="59" xfId="6" applyFont="1" applyFill="1" applyBorder="1"/>
    <xf numFmtId="0" fontId="84" fillId="2" borderId="37" xfId="6" applyFont="1" applyFill="1" applyBorder="1"/>
    <xf numFmtId="0" fontId="84" fillId="2" borderId="61" xfId="6" applyFont="1" applyFill="1" applyBorder="1"/>
    <xf numFmtId="0" fontId="84" fillId="2" borderId="115" xfId="6" applyFont="1" applyFill="1" applyBorder="1"/>
    <xf numFmtId="0" fontId="84" fillId="2" borderId="155" xfId="6" applyFont="1" applyFill="1" applyBorder="1"/>
    <xf numFmtId="0" fontId="84" fillId="2" borderId="35" xfId="6" applyFont="1" applyFill="1" applyBorder="1"/>
    <xf numFmtId="0" fontId="84" fillId="2" borderId="35" xfId="6" applyFont="1" applyFill="1" applyBorder="1" applyAlignment="1"/>
    <xf numFmtId="0" fontId="84" fillId="2" borderId="50" xfId="6" applyFont="1" applyFill="1" applyBorder="1"/>
    <xf numFmtId="0" fontId="84" fillId="2" borderId="64" xfId="6" applyFont="1" applyFill="1" applyBorder="1"/>
    <xf numFmtId="0" fontId="84" fillId="2" borderId="65" xfId="6" applyFont="1" applyFill="1" applyBorder="1"/>
    <xf numFmtId="0" fontId="84" fillId="2" borderId="65" xfId="6" applyFont="1" applyFill="1" applyBorder="1" applyAlignment="1"/>
    <xf numFmtId="0" fontId="81" fillId="2" borderId="65" xfId="6" applyFont="1" applyFill="1" applyBorder="1"/>
    <xf numFmtId="178" fontId="84" fillId="2" borderId="69" xfId="7" applyNumberFormat="1" applyFont="1" applyFill="1" applyBorder="1" applyAlignment="1">
      <alignment horizontal="center"/>
    </xf>
    <xf numFmtId="0" fontId="84" fillId="2" borderId="156" xfId="6" applyFont="1" applyFill="1" applyBorder="1"/>
    <xf numFmtId="0" fontId="84" fillId="0" borderId="114" xfId="6" applyFont="1" applyFill="1" applyBorder="1"/>
    <xf numFmtId="0" fontId="84" fillId="0" borderId="72" xfId="6" applyFont="1" applyFill="1" applyBorder="1"/>
    <xf numFmtId="0" fontId="84" fillId="2" borderId="73" xfId="6" applyFont="1" applyFill="1" applyBorder="1"/>
    <xf numFmtId="0" fontId="84" fillId="2" borderId="85" xfId="6" applyFont="1" applyFill="1" applyBorder="1"/>
    <xf numFmtId="0" fontId="84" fillId="0" borderId="67" xfId="6" applyFont="1" applyBorder="1"/>
    <xf numFmtId="0" fontId="84" fillId="0" borderId="90" xfId="6" applyFont="1" applyBorder="1"/>
    <xf numFmtId="0" fontId="84" fillId="0" borderId="90" xfId="6" applyFont="1" applyFill="1" applyBorder="1"/>
    <xf numFmtId="0" fontId="86" fillId="0" borderId="0" xfId="6" applyFont="1" applyFill="1" applyBorder="1" applyAlignment="1"/>
    <xf numFmtId="0" fontId="86" fillId="16" borderId="67" xfId="6" applyFont="1" applyFill="1" applyBorder="1" applyAlignment="1"/>
    <xf numFmtId="0" fontId="53" fillId="6" borderId="90" xfId="6" applyFont="1" applyFill="1" applyBorder="1" applyAlignment="1">
      <alignment horizontal="center"/>
    </xf>
    <xf numFmtId="0" fontId="1" fillId="6" borderId="90" xfId="6" applyFill="1" applyBorder="1"/>
    <xf numFmtId="0" fontId="53" fillId="6" borderId="83" xfId="6" applyFont="1" applyFill="1" applyBorder="1" applyAlignment="1">
      <alignment horizontal="center"/>
    </xf>
    <xf numFmtId="0" fontId="1" fillId="0" borderId="0" xfId="6" applyAlignment="1">
      <alignment vertical="center" wrapText="1"/>
    </xf>
    <xf numFmtId="0" fontId="96" fillId="0" borderId="0" xfId="6" applyFont="1" applyAlignment="1">
      <alignment vertical="center" wrapText="1"/>
    </xf>
    <xf numFmtId="0" fontId="103" fillId="0" borderId="55" xfId="6" applyFont="1" applyBorder="1" applyAlignment="1">
      <alignment vertical="center" wrapText="1"/>
    </xf>
    <xf numFmtId="0" fontId="103" fillId="4" borderId="56" xfId="6" applyFont="1" applyFill="1" applyBorder="1" applyAlignment="1">
      <alignment horizontal="center" vertical="center" wrapText="1"/>
    </xf>
    <xf numFmtId="0" fontId="107" fillId="0" borderId="44" xfId="6" applyFont="1" applyBorder="1" applyAlignment="1">
      <alignment vertical="center" wrapText="1"/>
    </xf>
    <xf numFmtId="0" fontId="107" fillId="0" borderId="134" xfId="6" applyFont="1" applyBorder="1" applyAlignment="1">
      <alignment vertical="center" wrapText="1"/>
    </xf>
    <xf numFmtId="179" fontId="107" fillId="0" borderId="156" xfId="6" applyNumberFormat="1" applyFont="1" applyBorder="1" applyAlignment="1">
      <alignment vertical="center" wrapText="1"/>
    </xf>
    <xf numFmtId="179" fontId="107" fillId="0" borderId="19" xfId="6" applyNumberFormat="1" applyFont="1" applyBorder="1" applyAlignment="1">
      <alignment vertical="center" wrapText="1"/>
    </xf>
    <xf numFmtId="0" fontId="108" fillId="0" borderId="0" xfId="6" applyFont="1" applyBorder="1" applyAlignment="1">
      <alignment vertical="center" wrapText="1"/>
    </xf>
    <xf numFmtId="4" fontId="107" fillId="0" borderId="156" xfId="6" applyNumberFormat="1" applyFont="1" applyBorder="1" applyAlignment="1">
      <alignment vertical="center" wrapText="1"/>
    </xf>
    <xf numFmtId="4" fontId="107" fillId="0" borderId="19" xfId="6" applyNumberFormat="1" applyFont="1" applyBorder="1" applyAlignment="1">
      <alignment vertical="center" wrapText="1"/>
    </xf>
    <xf numFmtId="0" fontId="108" fillId="0" borderId="134" xfId="6" applyFont="1" applyBorder="1" applyAlignment="1">
      <alignment vertical="center" wrapText="1"/>
    </xf>
    <xf numFmtId="0" fontId="108" fillId="0" borderId="30" xfId="6" applyFont="1" applyBorder="1" applyAlignment="1">
      <alignment vertical="center" wrapText="1"/>
    </xf>
    <xf numFmtId="0" fontId="107" fillId="0" borderId="59" xfId="6" applyFont="1" applyBorder="1" applyAlignment="1">
      <alignment vertical="center" wrapText="1"/>
    </xf>
    <xf numFmtId="0" fontId="107" fillId="0" borderId="46" xfId="6" applyFont="1" applyBorder="1" applyAlignment="1">
      <alignment vertical="center" wrapText="1"/>
    </xf>
    <xf numFmtId="0" fontId="108" fillId="0" borderId="48" xfId="6" applyFont="1" applyBorder="1" applyAlignment="1">
      <alignment vertical="center" wrapText="1"/>
    </xf>
    <xf numFmtId="4" fontId="107" fillId="0" borderId="62" xfId="6" applyNumberFormat="1" applyFont="1" applyBorder="1" applyAlignment="1">
      <alignment vertical="center" wrapText="1"/>
    </xf>
    <xf numFmtId="4" fontId="107" fillId="0" borderId="88" xfId="6" applyNumberFormat="1" applyFont="1" applyBorder="1" applyAlignment="1">
      <alignment vertical="center" wrapText="1"/>
    </xf>
    <xf numFmtId="0" fontId="1" fillId="0" borderId="22" xfId="6" applyBorder="1" applyAlignment="1">
      <alignment vertical="center" wrapText="1"/>
    </xf>
    <xf numFmtId="0" fontId="107" fillId="0" borderId="156" xfId="6" applyFont="1" applyBorder="1" applyAlignment="1">
      <alignment vertical="center" wrapText="1"/>
    </xf>
    <xf numFmtId="0" fontId="107" fillId="0" borderId="55" xfId="6" applyFont="1" applyBorder="1" applyAlignment="1">
      <alignment vertical="center" wrapText="1"/>
    </xf>
    <xf numFmtId="4" fontId="107" fillId="0" borderId="57" xfId="6" applyNumberFormat="1" applyFont="1" applyBorder="1" applyAlignment="1">
      <alignment vertical="center" wrapText="1"/>
    </xf>
    <xf numFmtId="4" fontId="107" fillId="0" borderId="87" xfId="6" applyNumberFormat="1" applyFont="1" applyBorder="1" applyAlignment="1">
      <alignment vertical="center" wrapText="1"/>
    </xf>
    <xf numFmtId="0" fontId="108" fillId="0" borderId="22" xfId="6" applyFont="1" applyBorder="1" applyAlignment="1">
      <alignment vertical="center" wrapText="1"/>
    </xf>
    <xf numFmtId="0" fontId="108" fillId="0" borderId="46" xfId="6" applyFont="1" applyBorder="1" applyAlignment="1">
      <alignment vertical="center" wrapText="1"/>
    </xf>
    <xf numFmtId="3" fontId="107" fillId="0" borderId="156" xfId="6" applyNumberFormat="1" applyFont="1" applyBorder="1" applyAlignment="1">
      <alignment vertical="center" wrapText="1"/>
    </xf>
    <xf numFmtId="3" fontId="107" fillId="0" borderId="19" xfId="6" applyNumberFormat="1" applyFont="1" applyBorder="1" applyAlignment="1">
      <alignment vertical="center" wrapText="1"/>
    </xf>
    <xf numFmtId="0" fontId="108" fillId="0" borderId="44" xfId="6" applyFont="1" applyBorder="1" applyAlignment="1">
      <alignment vertical="center" wrapText="1"/>
    </xf>
    <xf numFmtId="2" fontId="107" fillId="0" borderId="156" xfId="6" applyNumberFormat="1" applyFont="1" applyBorder="1" applyAlignment="1">
      <alignment vertical="center" wrapText="1"/>
    </xf>
    <xf numFmtId="2" fontId="107" fillId="0" borderId="19" xfId="6" applyNumberFormat="1" applyFont="1" applyBorder="1" applyAlignment="1">
      <alignment vertical="center" wrapText="1"/>
    </xf>
    <xf numFmtId="0" fontId="107" fillId="0" borderId="62" xfId="6" applyFont="1" applyBorder="1" applyAlignment="1">
      <alignment vertical="center" wrapText="1"/>
    </xf>
    <xf numFmtId="0" fontId="107" fillId="0" borderId="88" xfId="6" applyFont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horizontal="right"/>
    </xf>
    <xf numFmtId="0" fontId="23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justify"/>
    </xf>
    <xf numFmtId="0" fontId="4" fillId="0" borderId="6" xfId="0" applyNumberFormat="1" applyFont="1" applyFill="1" applyBorder="1" applyAlignment="1">
      <alignment horizontal="center" vertical="justify"/>
    </xf>
    <xf numFmtId="0" fontId="4" fillId="0" borderId="7" xfId="0" applyNumberFormat="1" applyFont="1" applyFill="1" applyBorder="1" applyAlignment="1">
      <alignment horizontal="center" vertical="justify"/>
    </xf>
    <xf numFmtId="0" fontId="4" fillId="0" borderId="5" xfId="0" applyNumberFormat="1" applyFont="1" applyFill="1" applyBorder="1" applyAlignment="1">
      <alignment horizontal="center" vertical="justify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justify" wrapText="1"/>
    </xf>
    <xf numFmtId="0" fontId="4" fillId="0" borderId="7" xfId="0" applyNumberFormat="1" applyFont="1" applyFill="1" applyBorder="1" applyAlignment="1">
      <alignment horizontal="center" vertical="justify" wrapText="1"/>
    </xf>
    <xf numFmtId="0" fontId="4" fillId="0" borderId="5" xfId="0" applyNumberFormat="1" applyFont="1" applyFill="1" applyBorder="1" applyAlignment="1">
      <alignment horizontal="center" vertical="justify" wrapText="1"/>
    </xf>
    <xf numFmtId="0" fontId="67" fillId="0" borderId="24" xfId="5" applyFont="1" applyFill="1" applyBorder="1" applyAlignment="1">
      <alignment horizontal="right" vertical="center"/>
    </xf>
    <xf numFmtId="0" fontId="72" fillId="0" borderId="27" xfId="5" applyFont="1" applyFill="1" applyBorder="1" applyAlignment="1">
      <alignment horizontal="center" vertical="center" wrapText="1"/>
    </xf>
    <xf numFmtId="49" fontId="72" fillId="0" borderId="28" xfId="5" applyNumberFormat="1" applyFont="1" applyFill="1" applyBorder="1" applyAlignment="1">
      <alignment horizontal="center" vertical="center" wrapText="1"/>
    </xf>
    <xf numFmtId="0" fontId="72" fillId="0" borderId="28" xfId="5" applyFont="1" applyFill="1" applyBorder="1" applyAlignment="1">
      <alignment horizontal="center" vertical="center" wrapText="1"/>
    </xf>
    <xf numFmtId="4" fontId="62" fillId="0" borderId="28" xfId="5" applyNumberFormat="1" applyFont="1" applyFill="1" applyBorder="1" applyAlignment="1">
      <alignment horizontal="center" vertical="center" wrapText="1"/>
    </xf>
    <xf numFmtId="0" fontId="62" fillId="0" borderId="29" xfId="5" applyFont="1" applyFill="1" applyBorder="1" applyAlignment="1">
      <alignment horizontal="center" vertical="center" wrapText="1"/>
    </xf>
    <xf numFmtId="0" fontId="72" fillId="0" borderId="31" xfId="5" applyFont="1" applyFill="1" applyBorder="1" applyAlignment="1">
      <alignment horizontal="center" vertical="center"/>
    </xf>
    <xf numFmtId="0" fontId="69" fillId="0" borderId="30" xfId="5" applyFont="1" applyFill="1" applyBorder="1" applyAlignment="1">
      <alignment horizontal="center" vertical="center"/>
    </xf>
    <xf numFmtId="0" fontId="72" fillId="0" borderId="30" xfId="5" applyFont="1" applyFill="1" applyBorder="1" applyAlignment="1">
      <alignment horizontal="center" vertical="center"/>
    </xf>
    <xf numFmtId="0" fontId="69" fillId="0" borderId="32" xfId="5" applyFont="1" applyFill="1" applyBorder="1" applyAlignment="1">
      <alignment horizontal="center" vertical="center"/>
    </xf>
    <xf numFmtId="0" fontId="72" fillId="0" borderId="31" xfId="5" applyFont="1" applyFill="1" applyBorder="1" applyAlignment="1">
      <alignment horizontal="center" vertical="center" wrapText="1"/>
    </xf>
    <xf numFmtId="0" fontId="72" fillId="0" borderId="32" xfId="5" applyFont="1" applyFill="1" applyBorder="1" applyAlignment="1">
      <alignment horizontal="center" vertical="center"/>
    </xf>
    <xf numFmtId="4" fontId="69" fillId="0" borderId="31" xfId="5" applyNumberFormat="1" applyFont="1" applyFill="1" applyBorder="1" applyAlignment="1">
      <alignment horizontal="center" vertical="center"/>
    </xf>
    <xf numFmtId="0" fontId="65" fillId="0" borderId="38" xfId="5" applyFont="1" applyFill="1" applyBorder="1" applyAlignment="1">
      <alignment horizontal="left" vertical="center"/>
    </xf>
    <xf numFmtId="1" fontId="72" fillId="0" borderId="31" xfId="5" applyNumberFormat="1" applyFont="1" applyFill="1" applyBorder="1" applyAlignment="1">
      <alignment horizontal="center" vertical="center"/>
    </xf>
    <xf numFmtId="0" fontId="63" fillId="0" borderId="32" xfId="5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right" wrapText="1"/>
    </xf>
    <xf numFmtId="0" fontId="80" fillId="0" borderId="30" xfId="5" applyFont="1" applyFill="1" applyBorder="1" applyAlignment="1">
      <alignment horizontal="center" vertical="center" wrapText="1"/>
    </xf>
    <xf numFmtId="0" fontId="77" fillId="0" borderId="10" xfId="5" applyFont="1" applyFill="1" applyBorder="1" applyAlignment="1">
      <alignment horizontal="center" vertical="center" wrapText="1"/>
    </xf>
    <xf numFmtId="0" fontId="65" fillId="0" borderId="30" xfId="5" applyFont="1" applyFill="1" applyBorder="1" applyAlignment="1">
      <alignment horizontal="left" vertical="center" wrapText="1"/>
    </xf>
    <xf numFmtId="0" fontId="65" fillId="0" borderId="36" xfId="5" applyFont="1" applyFill="1" applyBorder="1" applyAlignment="1">
      <alignment horizontal="left" vertical="center"/>
    </xf>
    <xf numFmtId="1" fontId="72" fillId="0" borderId="31" xfId="5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0" fontId="86" fillId="15" borderId="50" xfId="6" applyFont="1" applyFill="1" applyBorder="1" applyAlignment="1">
      <alignment horizontal="center" vertical="center"/>
    </xf>
    <xf numFmtId="0" fontId="86" fillId="15" borderId="51" xfId="6" applyFont="1" applyFill="1" applyBorder="1" applyAlignment="1">
      <alignment horizontal="center" vertical="center"/>
    </xf>
    <xf numFmtId="0" fontId="86" fillId="15" borderId="67" xfId="6" applyFont="1" applyFill="1" applyBorder="1" applyAlignment="1">
      <alignment horizontal="center" vertical="center"/>
    </xf>
    <xf numFmtId="0" fontId="86" fillId="15" borderId="0" xfId="6" applyFont="1" applyFill="1" applyBorder="1" applyAlignment="1">
      <alignment horizontal="center" vertical="center"/>
    </xf>
    <xf numFmtId="0" fontId="86" fillId="15" borderId="23" xfId="6" applyFont="1" applyFill="1" applyBorder="1" applyAlignment="1">
      <alignment horizontal="center" vertical="center"/>
    </xf>
    <xf numFmtId="0" fontId="86" fillId="15" borderId="90" xfId="6" applyFont="1" applyFill="1" applyBorder="1" applyAlignment="1">
      <alignment horizontal="center" vertical="center"/>
    </xf>
    <xf numFmtId="0" fontId="86" fillId="15" borderId="65" xfId="6" applyFont="1" applyFill="1" applyBorder="1" applyAlignment="1">
      <alignment horizontal="center"/>
    </xf>
    <xf numFmtId="0" fontId="86" fillId="15" borderId="51" xfId="6" applyFont="1" applyFill="1" applyBorder="1" applyAlignment="1">
      <alignment horizontal="center"/>
    </xf>
    <xf numFmtId="0" fontId="85" fillId="18" borderId="67" xfId="6" applyFont="1" applyFill="1" applyBorder="1" applyAlignment="1"/>
    <xf numFmtId="0" fontId="1" fillId="0" borderId="90" xfId="6" applyBorder="1" applyAlignment="1"/>
    <xf numFmtId="0" fontId="1" fillId="0" borderId="83" xfId="6" applyBorder="1" applyAlignment="1"/>
    <xf numFmtId="0" fontId="86" fillId="15" borderId="50" xfId="6" applyFont="1" applyFill="1" applyBorder="1" applyAlignment="1">
      <alignment horizontal="center"/>
    </xf>
    <xf numFmtId="0" fontId="86" fillId="15" borderId="64" xfId="6" applyFont="1" applyFill="1" applyBorder="1" applyAlignment="1">
      <alignment horizontal="center"/>
    </xf>
    <xf numFmtId="0" fontId="86" fillId="15" borderId="66" xfId="6" applyFont="1" applyFill="1" applyBorder="1" applyAlignment="1">
      <alignment horizontal="center"/>
    </xf>
    <xf numFmtId="0" fontId="86" fillId="15" borderId="74" xfId="6" applyFont="1" applyFill="1" applyBorder="1" applyAlignment="1">
      <alignment horizontal="center" vertical="center"/>
    </xf>
    <xf numFmtId="0" fontId="86" fillId="15" borderId="75" xfId="6" applyFont="1" applyFill="1" applyBorder="1" applyAlignment="1">
      <alignment horizontal="center" vertical="center"/>
    </xf>
    <xf numFmtId="0" fontId="86" fillId="15" borderId="76" xfId="6" applyFont="1" applyFill="1" applyBorder="1" applyAlignment="1">
      <alignment horizontal="center" vertical="center"/>
    </xf>
    <xf numFmtId="0" fontId="86" fillId="15" borderId="77" xfId="6" applyFont="1" applyFill="1" applyBorder="1" applyAlignment="1">
      <alignment horizontal="center" vertical="center"/>
    </xf>
    <xf numFmtId="0" fontId="86" fillId="16" borderId="40" xfId="6" applyFont="1" applyFill="1" applyBorder="1" applyAlignment="1">
      <alignment horizontal="center" vertical="center"/>
    </xf>
    <xf numFmtId="0" fontId="86" fillId="16" borderId="82" xfId="6" applyFont="1" applyFill="1" applyBorder="1" applyAlignment="1">
      <alignment horizontal="center" vertical="center"/>
    </xf>
    <xf numFmtId="0" fontId="86" fillId="16" borderId="41" xfId="6" applyFont="1" applyFill="1" applyBorder="1" applyAlignment="1">
      <alignment horizontal="center" vertical="center"/>
    </xf>
    <xf numFmtId="0" fontId="86" fillId="16" borderId="42" xfId="6" applyFont="1" applyFill="1" applyBorder="1" applyAlignment="1">
      <alignment horizontal="center" vertical="center"/>
    </xf>
    <xf numFmtId="0" fontId="86" fillId="16" borderId="64" xfId="6" applyFont="1" applyFill="1" applyBorder="1" applyAlignment="1">
      <alignment horizontal="center" vertical="center"/>
    </xf>
    <xf numFmtId="0" fontId="86" fillId="16" borderId="65" xfId="6" applyFont="1" applyFill="1" applyBorder="1" applyAlignment="1">
      <alignment horizontal="center" vertical="center"/>
    </xf>
    <xf numFmtId="0" fontId="86" fillId="15" borderId="22" xfId="6" applyFont="1" applyFill="1" applyBorder="1" applyAlignment="1">
      <alignment horizontal="center" vertical="center"/>
    </xf>
    <xf numFmtId="0" fontId="85" fillId="18" borderId="50" xfId="6" applyFont="1" applyFill="1" applyBorder="1" applyAlignment="1"/>
    <xf numFmtId="0" fontId="85" fillId="18" borderId="51" xfId="6" applyFont="1" applyFill="1" applyBorder="1" applyAlignment="1"/>
    <xf numFmtId="0" fontId="85" fillId="18" borderId="116" xfId="6" applyFont="1" applyFill="1" applyBorder="1" applyAlignment="1"/>
    <xf numFmtId="0" fontId="1" fillId="0" borderId="51" xfId="6" applyBorder="1" applyAlignment="1"/>
    <xf numFmtId="0" fontId="85" fillId="18" borderId="90" xfId="6" applyFont="1" applyFill="1" applyBorder="1" applyAlignment="1"/>
    <xf numFmtId="0" fontId="85" fillId="18" borderId="82" xfId="6" applyFont="1" applyFill="1" applyBorder="1" applyAlignment="1"/>
    <xf numFmtId="0" fontId="85" fillId="18" borderId="83" xfId="6" applyFont="1" applyFill="1" applyBorder="1" applyAlignment="1"/>
    <xf numFmtId="0" fontId="85" fillId="18" borderId="22" xfId="6" applyFont="1" applyFill="1" applyBorder="1" applyAlignment="1"/>
    <xf numFmtId="0" fontId="85" fillId="18" borderId="0" xfId="6" applyFont="1" applyFill="1" applyBorder="1" applyAlignment="1"/>
    <xf numFmtId="0" fontId="85" fillId="18" borderId="23" xfId="6" applyFont="1" applyFill="1" applyBorder="1" applyAlignment="1"/>
    <xf numFmtId="0" fontId="85" fillId="18" borderId="64" xfId="6" applyFont="1" applyFill="1" applyBorder="1" applyAlignment="1"/>
    <xf numFmtId="0" fontId="85" fillId="18" borderId="65" xfId="6" applyFont="1" applyFill="1" applyBorder="1" applyAlignment="1"/>
    <xf numFmtId="0" fontId="85" fillId="18" borderId="66" xfId="6" applyFont="1" applyFill="1" applyBorder="1" applyAlignment="1"/>
    <xf numFmtId="0" fontId="105" fillId="0" borderId="0" xfId="6" applyFont="1" applyAlignment="1">
      <alignment vertical="center" wrapText="1"/>
    </xf>
    <xf numFmtId="0" fontId="1" fillId="0" borderId="0" xfId="6" applyAlignment="1">
      <alignment vertical="center" wrapText="1"/>
    </xf>
    <xf numFmtId="0" fontId="85" fillId="20" borderId="67" xfId="6" applyFont="1" applyFill="1" applyBorder="1" applyAlignment="1"/>
    <xf numFmtId="0" fontId="1" fillId="2" borderId="90" xfId="6" applyFill="1" applyBorder="1" applyAlignment="1"/>
    <xf numFmtId="0" fontId="85" fillId="20" borderId="22" xfId="6" applyFont="1" applyFill="1" applyBorder="1" applyAlignment="1"/>
    <xf numFmtId="0" fontId="85" fillId="20" borderId="0" xfId="6" applyFont="1" applyFill="1" applyBorder="1" applyAlignment="1"/>
    <xf numFmtId="0" fontId="85" fillId="20" borderId="23" xfId="6" applyFont="1" applyFill="1" applyBorder="1" applyAlignment="1"/>
    <xf numFmtId="0" fontId="108" fillId="0" borderId="156" xfId="6" applyFont="1" applyBorder="1" applyAlignment="1">
      <alignment vertical="center" wrapText="1"/>
    </xf>
    <xf numFmtId="0" fontId="108" fillId="0" borderId="37" xfId="6" applyFont="1" applyBorder="1" applyAlignment="1">
      <alignment vertical="center" wrapText="1"/>
    </xf>
    <xf numFmtId="0" fontId="108" fillId="0" borderId="19" xfId="6" applyFont="1" applyBorder="1" applyAlignment="1">
      <alignment vertical="center" wrapText="1"/>
    </xf>
    <xf numFmtId="0" fontId="106" fillId="0" borderId="0" xfId="6" applyFont="1" applyAlignment="1">
      <alignment vertical="center" wrapText="1"/>
    </xf>
    <xf numFmtId="0" fontId="103" fillId="4" borderId="57" xfId="6" applyFont="1" applyFill="1" applyBorder="1" applyAlignment="1">
      <alignment horizontal="center" vertical="center" wrapText="1"/>
    </xf>
    <xf numFmtId="0" fontId="103" fillId="4" borderId="114" xfId="6" applyFont="1" applyFill="1" applyBorder="1" applyAlignment="1">
      <alignment horizontal="center" vertical="center" wrapText="1"/>
    </xf>
    <xf numFmtId="0" fontId="103" fillId="4" borderId="87" xfId="6" applyFont="1" applyFill="1" applyBorder="1" applyAlignment="1">
      <alignment horizontal="center" vertical="center" wrapText="1"/>
    </xf>
    <xf numFmtId="0" fontId="107" fillId="0" borderId="156" xfId="6" applyFont="1" applyBorder="1" applyAlignment="1">
      <alignment vertical="center" wrapText="1"/>
    </xf>
    <xf numFmtId="0" fontId="107" fillId="0" borderId="37" xfId="6" applyFont="1" applyBorder="1" applyAlignment="1">
      <alignment vertical="center" wrapText="1"/>
    </xf>
    <xf numFmtId="0" fontId="107" fillId="0" borderId="19" xfId="6" applyFont="1" applyBorder="1" applyAlignment="1">
      <alignment vertical="center" wrapText="1"/>
    </xf>
    <xf numFmtId="0" fontId="107" fillId="0" borderId="62" xfId="6" applyFont="1" applyBorder="1" applyAlignment="1">
      <alignment vertical="center" wrapText="1"/>
    </xf>
    <xf numFmtId="0" fontId="107" fillId="0" borderId="115" xfId="6" applyFont="1" applyBorder="1" applyAlignment="1">
      <alignment vertical="center" wrapText="1"/>
    </xf>
    <xf numFmtId="0" fontId="107" fillId="0" borderId="88" xfId="6" applyFont="1" applyBorder="1" applyAlignment="1">
      <alignment vertical="center" wrapText="1"/>
    </xf>
    <xf numFmtId="0" fontId="108" fillId="0" borderId="62" xfId="6" applyFont="1" applyBorder="1" applyAlignment="1">
      <alignment vertical="center" wrapText="1"/>
    </xf>
    <xf numFmtId="0" fontId="108" fillId="0" borderId="115" xfId="6" applyFont="1" applyBorder="1" applyAlignment="1">
      <alignment vertical="center" wrapText="1"/>
    </xf>
    <xf numFmtId="0" fontId="108" fillId="0" borderId="88" xfId="6" applyFont="1" applyBorder="1" applyAlignment="1">
      <alignment vertical="center" wrapText="1"/>
    </xf>
    <xf numFmtId="0" fontId="105" fillId="0" borderId="34" xfId="6" applyFont="1" applyBorder="1" applyAlignment="1">
      <alignment vertical="center" wrapText="1"/>
    </xf>
    <xf numFmtId="0" fontId="105" fillId="0" borderId="35" xfId="6" applyFont="1" applyBorder="1" applyAlignment="1">
      <alignment vertical="center" wrapText="1"/>
    </xf>
    <xf numFmtId="0" fontId="108" fillId="0" borderId="150" xfId="6" applyFont="1" applyBorder="1" applyAlignment="1">
      <alignment vertical="center" wrapText="1"/>
    </xf>
    <xf numFmtId="0" fontId="108" fillId="0" borderId="0" xfId="6" applyFont="1" applyBorder="1" applyAlignment="1">
      <alignment vertical="center" wrapText="1"/>
    </xf>
    <xf numFmtId="0" fontId="108" fillId="0" borderId="33" xfId="6" applyFont="1" applyBorder="1" applyAlignment="1">
      <alignment vertical="center" wrapText="1"/>
    </xf>
    <xf numFmtId="0" fontId="107" fillId="0" borderId="150" xfId="6" applyFont="1" applyBorder="1" applyAlignment="1">
      <alignment vertical="center" wrapText="1"/>
    </xf>
    <xf numFmtId="0" fontId="107" fillId="0" borderId="33" xfId="6" applyFont="1" applyBorder="1" applyAlignment="1">
      <alignment vertical="center" wrapText="1"/>
    </xf>
    <xf numFmtId="0" fontId="108" fillId="0" borderId="55" xfId="6" applyFont="1" applyBorder="1" applyAlignment="1">
      <alignment vertical="center" wrapText="1"/>
    </xf>
    <xf numFmtId="0" fontId="1" fillId="0" borderId="56" xfId="6" applyBorder="1" applyAlignment="1">
      <alignment vertical="center" wrapText="1"/>
    </xf>
    <xf numFmtId="0" fontId="108" fillId="0" borderId="44" xfId="6" applyFont="1" applyBorder="1" applyAlignment="1">
      <alignment vertical="center" wrapText="1"/>
    </xf>
    <xf numFmtId="0" fontId="1" fillId="0" borderId="134" xfId="6" applyBorder="1" applyAlignment="1">
      <alignment vertical="center" wrapText="1"/>
    </xf>
    <xf numFmtId="0" fontId="105" fillId="0" borderId="156" xfId="6" applyFont="1" applyBorder="1" applyAlignment="1">
      <alignment vertical="center" wrapText="1"/>
    </xf>
    <xf numFmtId="0" fontId="105" fillId="0" borderId="37" xfId="6" applyFont="1" applyBorder="1" applyAlignment="1">
      <alignment vertical="center" wrapText="1"/>
    </xf>
    <xf numFmtId="0" fontId="108" fillId="0" borderId="81" xfId="6" applyFont="1" applyBorder="1" applyAlignment="1">
      <alignment vertical="center" wrapText="1"/>
    </xf>
    <xf numFmtId="0" fontId="108" fillId="0" borderId="118" xfId="6" applyFont="1" applyBorder="1" applyAlignment="1">
      <alignment vertical="center" wrapText="1"/>
    </xf>
    <xf numFmtId="0" fontId="107" fillId="0" borderId="57" xfId="6" applyFont="1" applyBorder="1" applyAlignment="1">
      <alignment vertical="center" wrapText="1"/>
    </xf>
    <xf numFmtId="0" fontId="107" fillId="0" borderId="114" xfId="6" applyFont="1" applyBorder="1" applyAlignment="1">
      <alignment vertical="center" wrapText="1"/>
    </xf>
    <xf numFmtId="0" fontId="107" fillId="0" borderId="87" xfId="6" applyFont="1" applyBorder="1" applyAlignment="1">
      <alignment vertical="center" wrapText="1"/>
    </xf>
    <xf numFmtId="0" fontId="105" fillId="0" borderId="150" xfId="6" applyFont="1" applyBorder="1" applyAlignment="1">
      <alignment vertical="center" wrapText="1"/>
    </xf>
    <xf numFmtId="0" fontId="96" fillId="0" borderId="0" xfId="6" applyFont="1" applyBorder="1" applyAlignment="1">
      <alignment vertical="center" wrapText="1"/>
    </xf>
    <xf numFmtId="0" fontId="107" fillId="0" borderId="46" xfId="6" applyFont="1" applyBorder="1" applyAlignment="1">
      <alignment vertical="center" wrapText="1"/>
    </xf>
    <xf numFmtId="0" fontId="1" fillId="0" borderId="48" xfId="6" applyBorder="1" applyAlignment="1">
      <alignment vertical="center" wrapText="1"/>
    </xf>
    <xf numFmtId="0" fontId="109" fillId="0" borderId="156" xfId="6" applyFont="1" applyBorder="1" applyAlignment="1">
      <alignment vertical="center" wrapText="1"/>
    </xf>
    <xf numFmtId="0" fontId="109" fillId="0" borderId="33" xfId="6" applyFont="1" applyBorder="1" applyAlignment="1">
      <alignment vertical="center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24" fillId="0" borderId="0" xfId="0" applyFont="1" applyAlignment="1">
      <alignment horizontal="right"/>
    </xf>
    <xf numFmtId="165" fontId="6" fillId="2" borderId="0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65" fontId="9" fillId="0" borderId="14" xfId="0" applyNumberFormat="1" applyFont="1" applyFill="1" applyBorder="1" applyAlignment="1">
      <alignment horizontal="center" vertical="center" wrapText="1"/>
    </xf>
    <xf numFmtId="165" fontId="9" fillId="0" borderId="11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5" fontId="9" fillId="0" borderId="9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justify" wrapText="1"/>
    </xf>
    <xf numFmtId="0" fontId="5" fillId="0" borderId="1" xfId="0" applyNumberFormat="1" applyFont="1" applyFill="1" applyBorder="1" applyAlignment="1">
      <alignment horizontal="center" vertical="justify"/>
    </xf>
    <xf numFmtId="0" fontId="12" fillId="0" borderId="12" xfId="0" applyFont="1" applyFill="1" applyBorder="1"/>
    <xf numFmtId="0" fontId="12" fillId="0" borderId="13" xfId="0" applyFont="1" applyFill="1" applyBorder="1"/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5" fillId="0" borderId="6" xfId="0" applyNumberFormat="1" applyFont="1" applyFill="1" applyBorder="1" applyAlignment="1">
      <alignment horizontal="center" vertical="justify"/>
    </xf>
    <xf numFmtId="0" fontId="5" fillId="0" borderId="7" xfId="0" applyNumberFormat="1" applyFont="1" applyFill="1" applyBorder="1" applyAlignment="1">
      <alignment horizontal="center" vertical="justify"/>
    </xf>
    <xf numFmtId="0" fontId="5" fillId="0" borderId="15" xfId="0" applyNumberFormat="1" applyFont="1" applyFill="1" applyBorder="1" applyAlignment="1">
      <alignment horizontal="center" vertical="justify"/>
    </xf>
    <xf numFmtId="0" fontId="5" fillId="0" borderId="0" xfId="0" applyNumberFormat="1" applyFont="1" applyFill="1" applyBorder="1" applyAlignment="1">
      <alignment horizontal="center" vertical="justify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right"/>
    </xf>
    <xf numFmtId="0" fontId="23" fillId="0" borderId="3" xfId="0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10" fontId="13" fillId="0" borderId="1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5" fillId="0" borderId="14" xfId="0" applyNumberFormat="1" applyFont="1" applyFill="1" applyBorder="1" applyAlignment="1">
      <alignment horizontal="center" vertical="justify" wrapText="1"/>
    </xf>
    <xf numFmtId="0" fontId="5" fillId="0" borderId="11" xfId="0" applyNumberFormat="1" applyFont="1" applyFill="1" applyBorder="1" applyAlignment="1">
      <alignment horizontal="center" vertical="justify" wrapText="1"/>
    </xf>
    <xf numFmtId="0" fontId="1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justify"/>
    </xf>
    <xf numFmtId="0" fontId="4" fillId="0" borderId="11" xfId="0" applyNumberFormat="1" applyFont="1" applyFill="1" applyBorder="1" applyAlignment="1">
      <alignment horizontal="center" vertical="justify"/>
    </xf>
    <xf numFmtId="0" fontId="4" fillId="0" borderId="8" xfId="0" applyNumberFormat="1" applyFont="1" applyFill="1" applyBorder="1" applyAlignment="1">
      <alignment horizontal="center" vertical="justify"/>
    </xf>
    <xf numFmtId="0" fontId="5" fillId="0" borderId="2" xfId="0" applyNumberFormat="1" applyFont="1" applyFill="1" applyBorder="1" applyAlignment="1">
      <alignment horizontal="center" vertical="justify"/>
    </xf>
    <xf numFmtId="0" fontId="5" fillId="0" borderId="3" xfId="0" applyNumberFormat="1" applyFont="1" applyFill="1" applyBorder="1" applyAlignment="1">
      <alignment horizontal="center" vertical="justify"/>
    </xf>
    <xf numFmtId="0" fontId="5" fillId="0" borderId="4" xfId="0" applyNumberFormat="1" applyFont="1" applyFill="1" applyBorder="1" applyAlignment="1">
      <alignment horizontal="center" vertical="justify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justify"/>
    </xf>
    <xf numFmtId="0" fontId="5" fillId="0" borderId="11" xfId="0" applyNumberFormat="1" applyFont="1" applyFill="1" applyBorder="1" applyAlignment="1">
      <alignment horizontal="center" vertical="justify"/>
    </xf>
    <xf numFmtId="0" fontId="5" fillId="0" borderId="8" xfId="0" applyNumberFormat="1" applyFont="1" applyFill="1" applyBorder="1" applyAlignment="1">
      <alignment horizontal="center" vertical="justify"/>
    </xf>
    <xf numFmtId="0" fontId="46" fillId="0" borderId="6" xfId="0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/>
    </xf>
    <xf numFmtId="0" fontId="46" fillId="0" borderId="5" xfId="0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7" fillId="0" borderId="12" xfId="0" applyNumberFormat="1" applyFont="1" applyFill="1" applyBorder="1" applyAlignment="1">
      <alignment horizontal="center" vertical="justify"/>
    </xf>
    <xf numFmtId="0" fontId="27" fillId="0" borderId="13" xfId="0" applyNumberFormat="1" applyFont="1" applyFill="1" applyBorder="1" applyAlignment="1">
      <alignment horizontal="center" vertical="justify"/>
    </xf>
    <xf numFmtId="0" fontId="5" fillId="0" borderId="12" xfId="0" applyNumberFormat="1" applyFont="1" applyFill="1" applyBorder="1" applyAlignment="1">
      <alignment horizontal="center" vertical="justify"/>
    </xf>
    <xf numFmtId="0" fontId="5" fillId="0" borderId="13" xfId="0" applyNumberFormat="1" applyFont="1" applyFill="1" applyBorder="1" applyAlignment="1">
      <alignment horizontal="center" vertical="justify"/>
    </xf>
    <xf numFmtId="0" fontId="47" fillId="0" borderId="14" xfId="0" applyFont="1" applyFill="1" applyBorder="1" applyAlignment="1">
      <alignment horizontal="center"/>
    </xf>
    <xf numFmtId="0" fontId="47" fillId="0" borderId="11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46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top"/>
    </xf>
    <xf numFmtId="0" fontId="46" fillId="0" borderId="1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0" fontId="35" fillId="0" borderId="1" xfId="0" applyFont="1" applyFill="1" applyBorder="1" applyAlignment="1"/>
    <xf numFmtId="166" fontId="12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166" fontId="0" fillId="0" borderId="1" xfId="0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71" fontId="12" fillId="0" borderId="1" xfId="0" applyNumberFormat="1" applyFont="1" applyFill="1" applyBorder="1" applyAlignment="1">
      <alignment horizontal="center" vertical="center"/>
    </xf>
    <xf numFmtId="171" fontId="0" fillId="0" borderId="1" xfId="0" applyNumberFormat="1" applyFont="1" applyFill="1" applyBorder="1" applyAlignment="1"/>
    <xf numFmtId="17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171" fontId="0" fillId="0" borderId="1" xfId="0" applyNumberFormat="1" applyFont="1" applyFill="1" applyBorder="1" applyAlignment="1">
      <alignment vertical="center"/>
    </xf>
    <xf numFmtId="171" fontId="9" fillId="0" borderId="1" xfId="0" applyNumberFormat="1" applyFont="1" applyFill="1" applyBorder="1" applyAlignment="1">
      <alignment horizontal="center" vertical="center"/>
    </xf>
    <xf numFmtId="171" fontId="30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justify" wrapText="1"/>
    </xf>
    <xf numFmtId="166" fontId="9" fillId="0" borderId="12" xfId="0" applyNumberFormat="1" applyFont="1" applyFill="1" applyBorder="1" applyAlignment="1">
      <alignment horizontal="center" vertical="center"/>
    </xf>
    <xf numFmtId="166" fontId="9" fillId="0" borderId="13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166" fontId="19" fillId="0" borderId="14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wrapText="1"/>
    </xf>
    <xf numFmtId="0" fontId="39" fillId="0" borderId="22" xfId="0" applyNumberFormat="1" applyFont="1" applyFill="1" applyBorder="1" applyAlignment="1">
      <alignment horizontal="center" vertical="justify"/>
    </xf>
    <xf numFmtId="0" fontId="39" fillId="0" borderId="0" xfId="0" applyNumberFormat="1" applyFont="1" applyFill="1" applyBorder="1" applyAlignment="1">
      <alignment horizontal="center" vertical="justify"/>
    </xf>
    <xf numFmtId="0" fontId="39" fillId="0" borderId="23" xfId="0" applyNumberFormat="1" applyFont="1" applyFill="1" applyBorder="1" applyAlignment="1">
      <alignment horizontal="center" vertical="justify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12" fillId="0" borderId="5" xfId="0" applyNumberFormat="1" applyFont="1" applyFill="1" applyBorder="1" applyAlignment="1"/>
    <xf numFmtId="165" fontId="12" fillId="0" borderId="1" xfId="0" applyNumberFormat="1" applyFont="1" applyFill="1" applyBorder="1" applyAlignment="1"/>
  </cellXfs>
  <cellStyles count="8">
    <cellStyle name="Normal 2" xfId="1"/>
    <cellStyle name="Денежный 2" xfId="7"/>
    <cellStyle name="Обычный" xfId="0" builtinId="0"/>
    <cellStyle name="Обычный 2" xfId="3"/>
    <cellStyle name="Обычный 3" xfId="5"/>
    <cellStyle name="Обычный 4" xfId="6"/>
    <cellStyle name="Процентный" xfId="2" builtinId="5"/>
    <cellStyle name="Финансовый" xfId="4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8F8F8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777777"/>
      <rgbColor rgb="00000080"/>
      <rgbColor rgb="00969696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CDCDCD"/>
      <rgbColor rgb="003366FF"/>
      <rgbColor rgb="0033CCCC"/>
      <rgbColor rgb="00339933"/>
      <rgbColor rgb="00999933"/>
      <rgbColor rgb="00996633"/>
      <rgbColor rgb="00C0C0C0"/>
      <rgbColor rgb="00666699"/>
      <rgbColor rgb="00969696"/>
      <rgbColor rgb="005F5F5F"/>
      <rgbColor rgb="00336666"/>
      <rgbColor rgb="00808080"/>
      <rgbColor rgb="00B2B2B2"/>
      <rgbColor rgb="00DDDDDD"/>
      <rgbColor rgb="00993366"/>
      <rgbColor rgb="00333399"/>
      <rgbColor rgb="00424242"/>
    </indexedColors>
    <mruColors>
      <color rgb="FF0066FF"/>
      <color rgb="FFCC6600"/>
      <color rgb="FF33CCFF"/>
      <color rgb="FF3333CC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file:///C:\&#1052;&#1086;&#1080;%20&#1076;&#1086;&#1082;&#1091;&#1084;&#1077;&#1085;&#1090;&#1099;\center011\center011\images\inv50.gif" TargetMode="External"/><Relationship Id="rId2" Type="http://schemas.openxmlformats.org/officeDocument/2006/relationships/image" Target="../media/image10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wmf"/><Relationship Id="rId13" Type="http://schemas.openxmlformats.org/officeDocument/2006/relationships/image" Target="file:///C:\&#1052;&#1086;&#1080;%20&#1076;&#1086;&#1082;&#1091;&#1084;&#1077;&#1085;&#1090;&#1099;\center011\center011\images\inv51.gif" TargetMode="External"/><Relationship Id="rId3" Type="http://schemas.openxmlformats.org/officeDocument/2006/relationships/image" Target="../media/image15.emf"/><Relationship Id="rId7" Type="http://schemas.openxmlformats.org/officeDocument/2006/relationships/image" Target="../media/image19.emf"/><Relationship Id="rId12" Type="http://schemas.openxmlformats.org/officeDocument/2006/relationships/image" Target="../media/image9.png"/><Relationship Id="rId2" Type="http://schemas.openxmlformats.org/officeDocument/2006/relationships/image" Target="../media/image14.emf"/><Relationship Id="rId1" Type="http://schemas.openxmlformats.org/officeDocument/2006/relationships/image" Target="../media/image13.wmf"/><Relationship Id="rId6" Type="http://schemas.openxmlformats.org/officeDocument/2006/relationships/image" Target="../media/image18.emf"/><Relationship Id="rId11" Type="http://schemas.openxmlformats.org/officeDocument/2006/relationships/image" Target="../media/image23.jpeg"/><Relationship Id="rId5" Type="http://schemas.openxmlformats.org/officeDocument/2006/relationships/image" Target="../media/image17.emf"/><Relationship Id="rId10" Type="http://schemas.openxmlformats.org/officeDocument/2006/relationships/image" Target="../media/image22.emf"/><Relationship Id="rId4" Type="http://schemas.openxmlformats.org/officeDocument/2006/relationships/image" Target="../media/image16.emf"/><Relationship Id="rId9" Type="http://schemas.openxmlformats.org/officeDocument/2006/relationships/image" Target="../media/image21.wmf"/><Relationship Id="rId1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jpeg"/><Relationship Id="rId2" Type="http://schemas.openxmlformats.org/officeDocument/2006/relationships/image" Target="../media/image25.jpeg"/><Relationship Id="rId1" Type="http://schemas.openxmlformats.org/officeDocument/2006/relationships/image" Target="../media/image24.jpe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file:///C:\&#1052;&#1086;&#1080;%20&#1076;&#1086;&#1082;&#1091;&#1084;&#1077;&#1085;&#1090;&#1099;\center011\center011\images\inv53.gif" TargetMode="External"/><Relationship Id="rId7" Type="http://schemas.openxmlformats.org/officeDocument/2006/relationships/image" Target="file:///C:\&#1052;&#1086;&#1080;%20&#1076;&#1086;&#1082;&#1091;&#1084;&#1077;&#1085;&#1090;&#1099;\center011\center011\images\inv51.gif" TargetMode="External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9.png"/><Relationship Id="rId5" Type="http://schemas.openxmlformats.org/officeDocument/2006/relationships/image" Target="file:///C:\&#1052;&#1086;&#1080;%20&#1076;&#1086;&#1082;&#1091;&#1084;&#1077;&#1085;&#1090;&#1099;\center011\center011\images\inv50.gif" TargetMode="External"/><Relationship Id="rId4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&#1052;&#1086;&#1080;%20&#1076;&#1086;&#1082;&#1091;&#1084;&#1077;&#1085;&#1090;&#1099;\center011\center011\images\inv53.gif" TargetMode="External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3.png"/><Relationship Id="rId5" Type="http://schemas.openxmlformats.org/officeDocument/2006/relationships/image" Target="file:///C:\&#1052;&#1086;&#1080;%20&#1076;&#1086;&#1082;&#1091;&#1084;&#1077;&#1085;&#1090;&#1099;\center011\center011\images\inv51.gif" TargetMode="External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3152775</xdr:colOff>
      <xdr:row>31</xdr:row>
      <xdr:rowOff>19050</xdr:rowOff>
    </xdr:from>
    <xdr:to>
      <xdr:col>5</xdr:col>
      <xdr:colOff>2981325</xdr:colOff>
      <xdr:row>31</xdr:row>
      <xdr:rowOff>152400</xdr:rowOff>
    </xdr:to>
    <xdr:pic>
      <xdr:nvPicPr>
        <xdr:cNvPr id="24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8750" y="47434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3143250</xdr:colOff>
      <xdr:row>32</xdr:row>
      <xdr:rowOff>19050</xdr:rowOff>
    </xdr:from>
    <xdr:to>
      <xdr:col>5</xdr:col>
      <xdr:colOff>2981325</xdr:colOff>
      <xdr:row>32</xdr:row>
      <xdr:rowOff>152400</xdr:rowOff>
    </xdr:to>
    <xdr:pic>
      <xdr:nvPicPr>
        <xdr:cNvPr id="24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39225" y="49339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3152775</xdr:colOff>
      <xdr:row>33</xdr:row>
      <xdr:rowOff>28575</xdr:rowOff>
    </xdr:from>
    <xdr:to>
      <xdr:col>5</xdr:col>
      <xdr:colOff>2981325</xdr:colOff>
      <xdr:row>33</xdr:row>
      <xdr:rowOff>161925</xdr:rowOff>
    </xdr:to>
    <xdr:pic>
      <xdr:nvPicPr>
        <xdr:cNvPr id="24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8750" y="5133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3162300</xdr:colOff>
      <xdr:row>34</xdr:row>
      <xdr:rowOff>19050</xdr:rowOff>
    </xdr:from>
    <xdr:to>
      <xdr:col>5</xdr:col>
      <xdr:colOff>2981325</xdr:colOff>
      <xdr:row>34</xdr:row>
      <xdr:rowOff>152400</xdr:rowOff>
    </xdr:to>
    <xdr:pic>
      <xdr:nvPicPr>
        <xdr:cNvPr id="246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53149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3171825</xdr:colOff>
      <xdr:row>36</xdr:row>
      <xdr:rowOff>38100</xdr:rowOff>
    </xdr:from>
    <xdr:to>
      <xdr:col>5</xdr:col>
      <xdr:colOff>2981325</xdr:colOff>
      <xdr:row>36</xdr:row>
      <xdr:rowOff>171450</xdr:rowOff>
    </xdr:to>
    <xdr:pic>
      <xdr:nvPicPr>
        <xdr:cNvPr id="24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5715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3114675</xdr:colOff>
      <xdr:row>37</xdr:row>
      <xdr:rowOff>9525</xdr:rowOff>
    </xdr:from>
    <xdr:to>
      <xdr:col>5</xdr:col>
      <xdr:colOff>2981325</xdr:colOff>
      <xdr:row>37</xdr:row>
      <xdr:rowOff>171450</xdr:rowOff>
    </xdr:to>
    <xdr:pic>
      <xdr:nvPicPr>
        <xdr:cNvPr id="24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10650" y="58769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3276600</xdr:colOff>
      <xdr:row>65</xdr:row>
      <xdr:rowOff>47625</xdr:rowOff>
    </xdr:from>
    <xdr:to>
      <xdr:col>5</xdr:col>
      <xdr:colOff>2981325</xdr:colOff>
      <xdr:row>65</xdr:row>
      <xdr:rowOff>180975</xdr:rowOff>
    </xdr:to>
    <xdr:pic>
      <xdr:nvPicPr>
        <xdr:cNvPr id="28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72575" y="93440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3276600</xdr:colOff>
      <xdr:row>66</xdr:row>
      <xdr:rowOff>9525</xdr:rowOff>
    </xdr:from>
    <xdr:to>
      <xdr:col>5</xdr:col>
      <xdr:colOff>2981325</xdr:colOff>
      <xdr:row>66</xdr:row>
      <xdr:rowOff>142875</xdr:rowOff>
    </xdr:to>
    <xdr:pic>
      <xdr:nvPicPr>
        <xdr:cNvPr id="281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72575" y="9496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273812</xdr:colOff>
      <xdr:row>0</xdr:row>
      <xdr:rowOff>0</xdr:rowOff>
    </xdr:from>
    <xdr:to>
      <xdr:col>0</xdr:col>
      <xdr:colOff>1488312</xdr:colOff>
      <xdr:row>1</xdr:row>
      <xdr:rowOff>104775</xdr:rowOff>
    </xdr:to>
    <xdr:pic>
      <xdr:nvPicPr>
        <xdr:cNvPr id="16" name="Рисунок 1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12" y="0"/>
          <a:ext cx="1214500" cy="1371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3152775</xdr:colOff>
      <xdr:row>15</xdr:row>
      <xdr:rowOff>19050</xdr:rowOff>
    </xdr:from>
    <xdr:to>
      <xdr:col>5</xdr:col>
      <xdr:colOff>2981325</xdr:colOff>
      <xdr:row>15</xdr:row>
      <xdr:rowOff>152400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8175" y="44196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3143250</xdr:colOff>
      <xdr:row>16</xdr:row>
      <xdr:rowOff>19050</xdr:rowOff>
    </xdr:from>
    <xdr:to>
      <xdr:col>5</xdr:col>
      <xdr:colOff>2981325</xdr:colOff>
      <xdr:row>16</xdr:row>
      <xdr:rowOff>152400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48650" y="46101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3152775</xdr:colOff>
      <xdr:row>17</xdr:row>
      <xdr:rowOff>28575</xdr:rowOff>
    </xdr:from>
    <xdr:to>
      <xdr:col>5</xdr:col>
      <xdr:colOff>2981325</xdr:colOff>
      <xdr:row>17</xdr:row>
      <xdr:rowOff>161925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8175" y="4810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3162300</xdr:colOff>
      <xdr:row>18</xdr:row>
      <xdr:rowOff>19050</xdr:rowOff>
    </xdr:from>
    <xdr:to>
      <xdr:col>5</xdr:col>
      <xdr:colOff>2981325</xdr:colOff>
      <xdr:row>18</xdr:row>
      <xdr:rowOff>152400</xdr:rowOff>
    </xdr:to>
    <xdr:pic>
      <xdr:nvPicPr>
        <xdr:cNvPr id="6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7700" y="49911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103154</xdr:colOff>
      <xdr:row>0</xdr:row>
      <xdr:rowOff>66675</xdr:rowOff>
    </xdr:from>
    <xdr:to>
      <xdr:col>0</xdr:col>
      <xdr:colOff>1077944</xdr:colOff>
      <xdr:row>0</xdr:row>
      <xdr:rowOff>1167558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5"/>
          <a:ext cx="974790" cy="11008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7</xdr:col>
      <xdr:colOff>9525</xdr:colOff>
      <xdr:row>2</xdr:row>
      <xdr:rowOff>0</xdr:rowOff>
    </xdr:to>
    <xdr:pic>
      <xdr:nvPicPr>
        <xdr:cNvPr id="102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571625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2</xdr:row>
      <xdr:rowOff>0</xdr:rowOff>
    </xdr:from>
    <xdr:to>
      <xdr:col>8</xdr:col>
      <xdr:colOff>9525</xdr:colOff>
      <xdr:row>2</xdr:row>
      <xdr:rowOff>0</xdr:rowOff>
    </xdr:to>
    <xdr:pic>
      <xdr:nvPicPr>
        <xdr:cNvPr id="10243" name="Picture 4" descr="C:\Мои документы\center011\center011\images\inv50.gif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/>
        <a:srcRect/>
        <a:stretch>
          <a:fillRect/>
        </a:stretch>
      </xdr:blipFill>
      <xdr:spPr bwMode="auto">
        <a:xfrm>
          <a:off x="323850" y="144780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103154</xdr:colOff>
      <xdr:row>0</xdr:row>
      <xdr:rowOff>66675</xdr:rowOff>
    </xdr:from>
    <xdr:to>
      <xdr:col>0</xdr:col>
      <xdr:colOff>1077944</xdr:colOff>
      <xdr:row>0</xdr:row>
      <xdr:rowOff>1167558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5"/>
          <a:ext cx="974790" cy="11008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103154</xdr:colOff>
      <xdr:row>0</xdr:row>
      <xdr:rowOff>66675</xdr:rowOff>
    </xdr:from>
    <xdr:to>
      <xdr:col>0</xdr:col>
      <xdr:colOff>1077944</xdr:colOff>
      <xdr:row>0</xdr:row>
      <xdr:rowOff>1167558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5"/>
          <a:ext cx="974790" cy="11008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365185</xdr:colOff>
      <xdr:row>28</xdr:row>
      <xdr:rowOff>28574</xdr:rowOff>
    </xdr:from>
    <xdr:to>
      <xdr:col>12</xdr:col>
      <xdr:colOff>595454</xdr:colOff>
      <xdr:row>38</xdr:row>
      <xdr:rowOff>142873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3835" y="6410324"/>
          <a:ext cx="1192294" cy="2019299"/>
        </a:xfrm>
        <a:prstGeom prst="rect">
          <a:avLst/>
        </a:prstGeom>
      </xdr:spPr>
    </xdr:pic>
    <xdr:clientData/>
  </xdr:twoCellAnchor>
  <xdr:twoCellAnchor editAs="oneCell">
    <xdr:from>
      <xdr:col>0</xdr:col>
      <xdr:colOff>274604</xdr:colOff>
      <xdr:row>0</xdr:row>
      <xdr:rowOff>114300</xdr:rowOff>
    </xdr:from>
    <xdr:to>
      <xdr:col>2</xdr:col>
      <xdr:colOff>57150</xdr:colOff>
      <xdr:row>0</xdr:row>
      <xdr:rowOff>1215183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604" y="114300"/>
          <a:ext cx="1268446" cy="11008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69</xdr:row>
      <xdr:rowOff>47625</xdr:rowOff>
    </xdr:from>
    <xdr:to>
      <xdr:col>0</xdr:col>
      <xdr:colOff>476250</xdr:colOff>
      <xdr:row>70</xdr:row>
      <xdr:rowOff>142875</xdr:rowOff>
    </xdr:to>
    <xdr:pic>
      <xdr:nvPicPr>
        <xdr:cNvPr id="24" name="f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944350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35</xdr:row>
      <xdr:rowOff>19050</xdr:rowOff>
    </xdr:from>
    <xdr:to>
      <xdr:col>1</xdr:col>
      <xdr:colOff>171450</xdr:colOff>
      <xdr:row>39</xdr:row>
      <xdr:rowOff>9525</xdr:rowOff>
    </xdr:to>
    <xdr:pic>
      <xdr:nvPicPr>
        <xdr:cNvPr id="25" name="x0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-6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96075"/>
          <a:ext cx="552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24</xdr:row>
      <xdr:rowOff>66675</xdr:rowOff>
    </xdr:from>
    <xdr:to>
      <xdr:col>1</xdr:col>
      <xdr:colOff>161925</xdr:colOff>
      <xdr:row>27</xdr:row>
      <xdr:rowOff>76200</xdr:rowOff>
    </xdr:to>
    <xdr:pic>
      <xdr:nvPicPr>
        <xdr:cNvPr id="26" name="tr0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-6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067300"/>
          <a:ext cx="5238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16</xdr:row>
      <xdr:rowOff>85725</xdr:rowOff>
    </xdr:from>
    <xdr:to>
      <xdr:col>1</xdr:col>
      <xdr:colOff>219075</xdr:colOff>
      <xdr:row>19</xdr:row>
      <xdr:rowOff>57150</xdr:rowOff>
    </xdr:to>
    <xdr:pic>
      <xdr:nvPicPr>
        <xdr:cNvPr id="27" name="p0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-6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67150"/>
          <a:ext cx="6096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6</xdr:row>
      <xdr:rowOff>19050</xdr:rowOff>
    </xdr:from>
    <xdr:to>
      <xdr:col>1</xdr:col>
      <xdr:colOff>190500</xdr:colOff>
      <xdr:row>7</xdr:row>
      <xdr:rowOff>114300</xdr:rowOff>
    </xdr:to>
    <xdr:pic>
      <xdr:nvPicPr>
        <xdr:cNvPr id="28" name="pt0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lum bright="-6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276475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46</xdr:row>
      <xdr:rowOff>85725</xdr:rowOff>
    </xdr:from>
    <xdr:to>
      <xdr:col>1</xdr:col>
      <xdr:colOff>219075</xdr:colOff>
      <xdr:row>49</xdr:row>
      <xdr:rowOff>114300</xdr:rowOff>
    </xdr:to>
    <xdr:pic>
      <xdr:nvPicPr>
        <xdr:cNvPr id="29" name="0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lum bright="-6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439150"/>
          <a:ext cx="609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56</xdr:row>
      <xdr:rowOff>76200</xdr:rowOff>
    </xdr:from>
    <xdr:to>
      <xdr:col>1</xdr:col>
      <xdr:colOff>257175</xdr:colOff>
      <xdr:row>60</xdr:row>
      <xdr:rowOff>85725</xdr:rowOff>
    </xdr:to>
    <xdr:pic>
      <xdr:nvPicPr>
        <xdr:cNvPr id="30" name="0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lum bright="-6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953625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71</xdr:row>
      <xdr:rowOff>47625</xdr:rowOff>
    </xdr:from>
    <xdr:to>
      <xdr:col>1</xdr:col>
      <xdr:colOff>9525</xdr:colOff>
      <xdr:row>72</xdr:row>
      <xdr:rowOff>104775</xdr:rowOff>
    </xdr:to>
    <xdr:pic>
      <xdr:nvPicPr>
        <xdr:cNvPr id="31" name="pps20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-6000" contrast="3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257175" y="12211050"/>
          <a:ext cx="209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11</xdr:row>
      <xdr:rowOff>133350</xdr:rowOff>
    </xdr:from>
    <xdr:to>
      <xdr:col>1</xdr:col>
      <xdr:colOff>85725</xdr:colOff>
      <xdr:row>13</xdr:row>
      <xdr:rowOff>133350</xdr:rowOff>
    </xdr:to>
    <xdr:pic>
      <xdr:nvPicPr>
        <xdr:cNvPr id="32" name="ppfo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lum bright="-6000" contrast="3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152775"/>
          <a:ext cx="4476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9</xdr:row>
      <xdr:rowOff>19050</xdr:rowOff>
    </xdr:from>
    <xdr:to>
      <xdr:col>1</xdr:col>
      <xdr:colOff>104775</xdr:colOff>
      <xdr:row>10</xdr:row>
      <xdr:rowOff>114300</xdr:rowOff>
    </xdr:to>
    <xdr:pic>
      <xdr:nvPicPr>
        <xdr:cNvPr id="33" name="0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lum bright="-6000" contrast="3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733675"/>
          <a:ext cx="514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73</xdr:row>
      <xdr:rowOff>66675</xdr:rowOff>
    </xdr:from>
    <xdr:to>
      <xdr:col>1</xdr:col>
      <xdr:colOff>9525</xdr:colOff>
      <xdr:row>74</xdr:row>
      <xdr:rowOff>123825</xdr:rowOff>
    </xdr:to>
    <xdr:pic>
      <xdr:nvPicPr>
        <xdr:cNvPr id="34" name="pps20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-6000" contrast="3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261938" y="12539662"/>
          <a:ext cx="2095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65</xdr:row>
      <xdr:rowOff>38100</xdr:rowOff>
    </xdr:from>
    <xdr:to>
      <xdr:col>1</xdr:col>
      <xdr:colOff>152400</xdr:colOff>
      <xdr:row>67</xdr:row>
      <xdr:rowOff>85725</xdr:rowOff>
    </xdr:to>
    <xdr:pic>
      <xdr:nvPicPr>
        <xdr:cNvPr id="35" name="Рисунок 12" descr="D:\Мои_Документы\Загрузки\koleno-flancevoe-domex-90-5714033_big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287125"/>
          <a:ext cx="6858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2</xdr:row>
      <xdr:rowOff>0</xdr:rowOff>
    </xdr:from>
    <xdr:to>
      <xdr:col>24</xdr:col>
      <xdr:colOff>666750</xdr:colOff>
      <xdr:row>2</xdr:row>
      <xdr:rowOff>0</xdr:rowOff>
    </xdr:to>
    <xdr:pic>
      <xdr:nvPicPr>
        <xdr:cNvPr id="40" name="Picture 5" descr="C:\Мои документы\center011\center011\images\inv51.gif"/>
        <xdr:cNvPicPr>
          <a:picLocks noChangeAspect="1" noChangeArrowheads="1"/>
        </xdr:cNvPicPr>
      </xdr:nvPicPr>
      <xdr:blipFill>
        <a:blip xmlns:r="http://schemas.openxmlformats.org/officeDocument/2006/relationships" r:embed="rId12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600200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103154</xdr:colOff>
      <xdr:row>0</xdr:row>
      <xdr:rowOff>66675</xdr:rowOff>
    </xdr:from>
    <xdr:to>
      <xdr:col>2</xdr:col>
      <xdr:colOff>163544</xdr:colOff>
      <xdr:row>0</xdr:row>
      <xdr:rowOff>1167558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5"/>
          <a:ext cx="974790" cy="11008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3152775</xdr:colOff>
      <xdr:row>14</xdr:row>
      <xdr:rowOff>19050</xdr:rowOff>
    </xdr:from>
    <xdr:to>
      <xdr:col>5</xdr:col>
      <xdr:colOff>2981325</xdr:colOff>
      <xdr:row>14</xdr:row>
      <xdr:rowOff>152400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8175" y="44196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3143250</xdr:colOff>
      <xdr:row>15</xdr:row>
      <xdr:rowOff>19050</xdr:rowOff>
    </xdr:from>
    <xdr:to>
      <xdr:col>5</xdr:col>
      <xdr:colOff>2981325</xdr:colOff>
      <xdr:row>15</xdr:row>
      <xdr:rowOff>152400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48650" y="46101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3152775</xdr:colOff>
      <xdr:row>16</xdr:row>
      <xdr:rowOff>28575</xdr:rowOff>
    </xdr:from>
    <xdr:to>
      <xdr:col>5</xdr:col>
      <xdr:colOff>2981325</xdr:colOff>
      <xdr:row>16</xdr:row>
      <xdr:rowOff>161925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8175" y="4810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3162300</xdr:colOff>
      <xdr:row>17</xdr:row>
      <xdr:rowOff>19050</xdr:rowOff>
    </xdr:from>
    <xdr:to>
      <xdr:col>5</xdr:col>
      <xdr:colOff>2981325</xdr:colOff>
      <xdr:row>17</xdr:row>
      <xdr:rowOff>152400</xdr:rowOff>
    </xdr:to>
    <xdr:pic>
      <xdr:nvPicPr>
        <xdr:cNvPr id="6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7700" y="49911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3171825</xdr:colOff>
      <xdr:row>19</xdr:row>
      <xdr:rowOff>38100</xdr:rowOff>
    </xdr:from>
    <xdr:to>
      <xdr:col>5</xdr:col>
      <xdr:colOff>2981325</xdr:colOff>
      <xdr:row>19</xdr:row>
      <xdr:rowOff>171450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77225" y="53911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3114675</xdr:colOff>
      <xdr:row>20</xdr:row>
      <xdr:rowOff>9525</xdr:rowOff>
    </xdr:from>
    <xdr:to>
      <xdr:col>5</xdr:col>
      <xdr:colOff>2981325</xdr:colOff>
      <xdr:row>20</xdr:row>
      <xdr:rowOff>171450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0075" y="55530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3276600</xdr:colOff>
      <xdr:row>37</xdr:row>
      <xdr:rowOff>47625</xdr:rowOff>
    </xdr:from>
    <xdr:to>
      <xdr:col>5</xdr:col>
      <xdr:colOff>2981325</xdr:colOff>
      <xdr:row>37</xdr:row>
      <xdr:rowOff>180975</xdr:rowOff>
    </xdr:to>
    <xdr:pic>
      <xdr:nvPicPr>
        <xdr:cNvPr id="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0" y="90201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3276600</xdr:colOff>
      <xdr:row>40</xdr:row>
      <xdr:rowOff>9525</xdr:rowOff>
    </xdr:from>
    <xdr:to>
      <xdr:col>5</xdr:col>
      <xdr:colOff>2981325</xdr:colOff>
      <xdr:row>40</xdr:row>
      <xdr:rowOff>142875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0" y="9172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3152775</xdr:colOff>
      <xdr:row>25</xdr:row>
      <xdr:rowOff>28575</xdr:rowOff>
    </xdr:from>
    <xdr:to>
      <xdr:col>5</xdr:col>
      <xdr:colOff>2981325</xdr:colOff>
      <xdr:row>25</xdr:row>
      <xdr:rowOff>161925</xdr:rowOff>
    </xdr:to>
    <xdr:pic>
      <xdr:nvPicPr>
        <xdr:cNvPr id="2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05800" y="44767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3152775</xdr:colOff>
      <xdr:row>47</xdr:row>
      <xdr:rowOff>28575</xdr:rowOff>
    </xdr:from>
    <xdr:to>
      <xdr:col>5</xdr:col>
      <xdr:colOff>2981325</xdr:colOff>
      <xdr:row>47</xdr:row>
      <xdr:rowOff>161925</xdr:rowOff>
    </xdr:to>
    <xdr:pic>
      <xdr:nvPicPr>
        <xdr:cNvPr id="2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05800" y="61912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3152775</xdr:colOff>
      <xdr:row>60</xdr:row>
      <xdr:rowOff>28575</xdr:rowOff>
    </xdr:from>
    <xdr:to>
      <xdr:col>5</xdr:col>
      <xdr:colOff>2981325</xdr:colOff>
      <xdr:row>60</xdr:row>
      <xdr:rowOff>161925</xdr:rowOff>
    </xdr:to>
    <xdr:pic>
      <xdr:nvPicPr>
        <xdr:cNvPr id="2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05800" y="100012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3152775</xdr:colOff>
      <xdr:row>60</xdr:row>
      <xdr:rowOff>28575</xdr:rowOff>
    </xdr:from>
    <xdr:to>
      <xdr:col>0</xdr:col>
      <xdr:colOff>2981325</xdr:colOff>
      <xdr:row>60</xdr:row>
      <xdr:rowOff>161925</xdr:rowOff>
    </xdr:to>
    <xdr:pic>
      <xdr:nvPicPr>
        <xdr:cNvPr id="2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05800" y="122872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3276600</xdr:colOff>
      <xdr:row>38</xdr:row>
      <xdr:rowOff>47625</xdr:rowOff>
    </xdr:from>
    <xdr:to>
      <xdr:col>5</xdr:col>
      <xdr:colOff>2981325</xdr:colOff>
      <xdr:row>38</xdr:row>
      <xdr:rowOff>180975</xdr:rowOff>
    </xdr:to>
    <xdr:pic>
      <xdr:nvPicPr>
        <xdr:cNvPr id="1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29625" y="84963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3276600</xdr:colOff>
      <xdr:row>39</xdr:row>
      <xdr:rowOff>9525</xdr:rowOff>
    </xdr:from>
    <xdr:to>
      <xdr:col>5</xdr:col>
      <xdr:colOff>2981325</xdr:colOff>
      <xdr:row>39</xdr:row>
      <xdr:rowOff>142875</xdr:rowOff>
    </xdr:to>
    <xdr:pic>
      <xdr:nvPicPr>
        <xdr:cNvPr id="16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29625" y="90297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103154</xdr:colOff>
      <xdr:row>0</xdr:row>
      <xdr:rowOff>66675</xdr:rowOff>
    </xdr:from>
    <xdr:to>
      <xdr:col>0</xdr:col>
      <xdr:colOff>1077944</xdr:colOff>
      <xdr:row>0</xdr:row>
      <xdr:rowOff>1167558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5"/>
          <a:ext cx="974790" cy="11008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5</xdr:row>
      <xdr:rowOff>76200</xdr:rowOff>
    </xdr:from>
    <xdr:to>
      <xdr:col>8</xdr:col>
      <xdr:colOff>895350</xdr:colOff>
      <xdr:row>6</xdr:row>
      <xdr:rowOff>299996</xdr:rowOff>
    </xdr:to>
    <xdr:pic>
      <xdr:nvPicPr>
        <xdr:cNvPr id="11" name="Рисунок 10" descr="Сирена С-40 (1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2550" y="2400300"/>
          <a:ext cx="781050" cy="709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123825</xdr:colOff>
      <xdr:row>7</xdr:row>
      <xdr:rowOff>95250</xdr:rowOff>
    </xdr:from>
    <xdr:to>
      <xdr:col>8</xdr:col>
      <xdr:colOff>895350</xdr:colOff>
      <xdr:row>8</xdr:row>
      <xdr:rowOff>295275</xdr:rowOff>
    </xdr:to>
    <xdr:pic>
      <xdr:nvPicPr>
        <xdr:cNvPr id="13" name="Рисунок 12" descr="сирена с-28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82075" y="3267075"/>
          <a:ext cx="7715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9</xdr:row>
      <xdr:rowOff>38100</xdr:rowOff>
    </xdr:from>
    <xdr:to>
      <xdr:col>8</xdr:col>
      <xdr:colOff>857250</xdr:colOff>
      <xdr:row>10</xdr:row>
      <xdr:rowOff>239036</xdr:rowOff>
    </xdr:to>
    <xdr:pic>
      <xdr:nvPicPr>
        <xdr:cNvPr id="14" name="Рисунок 13" descr="пусковое ,,оконечное,, устройство ,,Ответ,,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34450" y="4076700"/>
          <a:ext cx="781050" cy="6867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103154</xdr:colOff>
      <xdr:row>0</xdr:row>
      <xdr:rowOff>66675</xdr:rowOff>
    </xdr:from>
    <xdr:to>
      <xdr:col>0</xdr:col>
      <xdr:colOff>1077944</xdr:colOff>
      <xdr:row>0</xdr:row>
      <xdr:rowOff>1167558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5"/>
          <a:ext cx="974790" cy="11008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103154</xdr:colOff>
      <xdr:row>0</xdr:row>
      <xdr:rowOff>66675</xdr:rowOff>
    </xdr:from>
    <xdr:to>
      <xdr:col>1</xdr:col>
      <xdr:colOff>315944</xdr:colOff>
      <xdr:row>0</xdr:row>
      <xdr:rowOff>1167558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5"/>
          <a:ext cx="974790" cy="11008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6</xdr:col>
      <xdr:colOff>9525</xdr:colOff>
      <xdr:row>1</xdr:row>
      <xdr:rowOff>0</xdr:rowOff>
    </xdr:to>
    <xdr:pic>
      <xdr:nvPicPr>
        <xdr:cNvPr id="112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571625"/>
          <a:ext cx="4953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628650</xdr:colOff>
      <xdr:row>1</xdr:row>
      <xdr:rowOff>9525</xdr:rowOff>
    </xdr:from>
    <xdr:to>
      <xdr:col>11</xdr:col>
      <xdr:colOff>0</xdr:colOff>
      <xdr:row>1</xdr:row>
      <xdr:rowOff>9525</xdr:rowOff>
    </xdr:to>
    <xdr:pic>
      <xdr:nvPicPr>
        <xdr:cNvPr id="11266" name="Picture 3" descr="C:\Мои документы\center011\center011\images\inv53.gif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/>
        <a:srcRect/>
        <a:stretch>
          <a:fillRect/>
        </a:stretch>
      </xdr:blipFill>
      <xdr:spPr bwMode="auto">
        <a:xfrm>
          <a:off x="5276850" y="1581150"/>
          <a:ext cx="3409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</xdr:row>
      <xdr:rowOff>0</xdr:rowOff>
    </xdr:from>
    <xdr:to>
      <xdr:col>6</xdr:col>
      <xdr:colOff>85725</xdr:colOff>
      <xdr:row>1</xdr:row>
      <xdr:rowOff>0</xdr:rowOff>
    </xdr:to>
    <xdr:pic>
      <xdr:nvPicPr>
        <xdr:cNvPr id="11267" name="Picture 4" descr="C:\Мои документы\center011\center011\images\inv50.gif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/>
        <a:srcRect/>
        <a:stretch>
          <a:fillRect/>
        </a:stretch>
      </xdr:blipFill>
      <xdr:spPr bwMode="auto">
        <a:xfrm>
          <a:off x="57150" y="1571625"/>
          <a:ext cx="498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9525</xdr:colOff>
      <xdr:row>1</xdr:row>
      <xdr:rowOff>0</xdr:rowOff>
    </xdr:from>
    <xdr:to>
      <xdr:col>11</xdr:col>
      <xdr:colOff>0</xdr:colOff>
      <xdr:row>1</xdr:row>
      <xdr:rowOff>0</xdr:rowOff>
    </xdr:to>
    <xdr:pic>
      <xdr:nvPicPr>
        <xdr:cNvPr id="11268" name="Picture 5" descr="C:\Мои документы\center011\center011\images\inv51.gif"/>
        <xdr:cNvPicPr>
          <a:picLocks noChangeAspect="1" noChangeArrowheads="1"/>
        </xdr:cNvPicPr>
      </xdr:nvPicPr>
      <xdr:blipFill>
        <a:blip xmlns:r="http://schemas.openxmlformats.org/officeDocument/2006/relationships" r:embed="rId6" r:link="rId7"/>
        <a:srcRect/>
        <a:stretch>
          <a:fillRect/>
        </a:stretch>
      </xdr:blipFill>
      <xdr:spPr bwMode="auto">
        <a:xfrm>
          <a:off x="4962525" y="1571625"/>
          <a:ext cx="3409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103154</xdr:colOff>
      <xdr:row>0</xdr:row>
      <xdr:rowOff>66675</xdr:rowOff>
    </xdr:from>
    <xdr:to>
      <xdr:col>0</xdr:col>
      <xdr:colOff>1077944</xdr:colOff>
      <xdr:row>0</xdr:row>
      <xdr:rowOff>1167558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5"/>
          <a:ext cx="974790" cy="1100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169829</xdr:colOff>
      <xdr:row>0</xdr:row>
      <xdr:rowOff>142875</xdr:rowOff>
    </xdr:from>
    <xdr:to>
      <xdr:col>1</xdr:col>
      <xdr:colOff>525494</xdr:colOff>
      <xdr:row>0</xdr:row>
      <xdr:rowOff>1243758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29" y="142875"/>
          <a:ext cx="974790" cy="1100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103154</xdr:colOff>
      <xdr:row>0</xdr:row>
      <xdr:rowOff>66676</xdr:rowOff>
    </xdr:from>
    <xdr:to>
      <xdr:col>1</xdr:col>
      <xdr:colOff>773144</xdr:colOff>
      <xdr:row>0</xdr:row>
      <xdr:rowOff>1171576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6"/>
          <a:ext cx="974790" cy="1104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103154</xdr:colOff>
      <xdr:row>0</xdr:row>
      <xdr:rowOff>66676</xdr:rowOff>
    </xdr:from>
    <xdr:to>
      <xdr:col>1</xdr:col>
      <xdr:colOff>906494</xdr:colOff>
      <xdr:row>0</xdr:row>
      <xdr:rowOff>1133476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6"/>
          <a:ext cx="974790" cy="1066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</xdr:row>
      <xdr:rowOff>161925</xdr:rowOff>
    </xdr:from>
    <xdr:to>
      <xdr:col>5</xdr:col>
      <xdr:colOff>123825</xdr:colOff>
      <xdr:row>1</xdr:row>
      <xdr:rowOff>161925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8550" y="1428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</xdr:colOff>
      <xdr:row>1</xdr:row>
      <xdr:rowOff>0</xdr:rowOff>
    </xdr:from>
    <xdr:to>
      <xdr:col>8</xdr:col>
      <xdr:colOff>0</xdr:colOff>
      <xdr:row>1</xdr:row>
      <xdr:rowOff>0</xdr:rowOff>
    </xdr:to>
    <xdr:pic>
      <xdr:nvPicPr>
        <xdr:cNvPr id="3074" name="Picture 2" descr="C:\Мои документы\center011\center011\images\inv53.gif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/>
        <a:srcRect/>
        <a:stretch>
          <a:fillRect/>
        </a:stretch>
      </xdr:blipFill>
      <xdr:spPr bwMode="auto">
        <a:xfrm>
          <a:off x="4114800" y="1571625"/>
          <a:ext cx="4648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</xdr:colOff>
      <xdr:row>1</xdr:row>
      <xdr:rowOff>0</xdr:rowOff>
    </xdr:from>
    <xdr:to>
      <xdr:col>8</xdr:col>
      <xdr:colOff>0</xdr:colOff>
      <xdr:row>1</xdr:row>
      <xdr:rowOff>0</xdr:rowOff>
    </xdr:to>
    <xdr:pic>
      <xdr:nvPicPr>
        <xdr:cNvPr id="3076" name="Picture 4" descr="C:\Мои документы\center011\center011\images\inv51.gif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/>
        <a:srcRect/>
        <a:stretch>
          <a:fillRect/>
        </a:stretch>
      </xdr:blipFill>
      <xdr:spPr bwMode="auto">
        <a:xfrm>
          <a:off x="4114800" y="1571625"/>
          <a:ext cx="4648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54737</xdr:colOff>
      <xdr:row>0</xdr:row>
      <xdr:rowOff>28575</xdr:rowOff>
    </xdr:from>
    <xdr:to>
      <xdr:col>0</xdr:col>
      <xdr:colOff>1269237</xdr:colOff>
      <xdr:row>1</xdr:row>
      <xdr:rowOff>133350</xdr:rowOff>
    </xdr:to>
    <xdr:pic>
      <xdr:nvPicPr>
        <xdr:cNvPr id="11" name="Рисунок 10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37" y="28575"/>
          <a:ext cx="1214500" cy="1371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849630</xdr:colOff>
      <xdr:row>24</xdr:row>
      <xdr:rowOff>0</xdr:rowOff>
    </xdr:from>
    <xdr:ext cx="45719" cy="257175"/>
    <xdr:sp macro="" textlink="">
      <xdr:nvSpPr>
        <xdr:cNvPr id="4" name="TextBox 3"/>
        <xdr:cNvSpPr txBox="1"/>
      </xdr:nvSpPr>
      <xdr:spPr>
        <a:xfrm flipH="1" flipV="1">
          <a:off x="5955030" y="7296150"/>
          <a:ext cx="45719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  <a:p>
          <a:endParaRPr lang="ru-RU" sz="1100"/>
        </a:p>
      </xdr:txBody>
    </xdr:sp>
    <xdr:clientData/>
  </xdr:oneCellAnchor>
  <xdr:twoCellAnchor editAs="oneCell">
    <xdr:from>
      <xdr:col>0</xdr:col>
      <xdr:colOff>121412</xdr:colOff>
      <xdr:row>0</xdr:row>
      <xdr:rowOff>0</xdr:rowOff>
    </xdr:from>
    <xdr:to>
      <xdr:col>0</xdr:col>
      <xdr:colOff>1335912</xdr:colOff>
      <xdr:row>1</xdr:row>
      <xdr:rowOff>104775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2" y="0"/>
          <a:ext cx="1214500" cy="1371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3152775</xdr:colOff>
      <xdr:row>13</xdr:row>
      <xdr:rowOff>19050</xdr:rowOff>
    </xdr:from>
    <xdr:to>
      <xdr:col>5</xdr:col>
      <xdr:colOff>2981325</xdr:colOff>
      <xdr:row>13</xdr:row>
      <xdr:rowOff>152400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8175" y="44196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3143250</xdr:colOff>
      <xdr:row>14</xdr:row>
      <xdr:rowOff>19050</xdr:rowOff>
    </xdr:from>
    <xdr:to>
      <xdr:col>5</xdr:col>
      <xdr:colOff>2981325</xdr:colOff>
      <xdr:row>14</xdr:row>
      <xdr:rowOff>152400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48650" y="46101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3152775</xdr:colOff>
      <xdr:row>15</xdr:row>
      <xdr:rowOff>28575</xdr:rowOff>
    </xdr:from>
    <xdr:to>
      <xdr:col>5</xdr:col>
      <xdr:colOff>2981325</xdr:colOff>
      <xdr:row>15</xdr:row>
      <xdr:rowOff>161925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8175" y="4810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3162300</xdr:colOff>
      <xdr:row>16</xdr:row>
      <xdr:rowOff>19050</xdr:rowOff>
    </xdr:from>
    <xdr:to>
      <xdr:col>5</xdr:col>
      <xdr:colOff>2981325</xdr:colOff>
      <xdr:row>16</xdr:row>
      <xdr:rowOff>152400</xdr:rowOff>
    </xdr:to>
    <xdr:pic>
      <xdr:nvPicPr>
        <xdr:cNvPr id="6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7700" y="49911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3171825</xdr:colOff>
      <xdr:row>18</xdr:row>
      <xdr:rowOff>38100</xdr:rowOff>
    </xdr:from>
    <xdr:to>
      <xdr:col>5</xdr:col>
      <xdr:colOff>2981325</xdr:colOff>
      <xdr:row>18</xdr:row>
      <xdr:rowOff>171450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77225" y="53911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3114675</xdr:colOff>
      <xdr:row>19</xdr:row>
      <xdr:rowOff>9525</xdr:rowOff>
    </xdr:from>
    <xdr:to>
      <xdr:col>5</xdr:col>
      <xdr:colOff>2981325</xdr:colOff>
      <xdr:row>19</xdr:row>
      <xdr:rowOff>171450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0075" y="55530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3276600</xdr:colOff>
      <xdr:row>35</xdr:row>
      <xdr:rowOff>47625</xdr:rowOff>
    </xdr:from>
    <xdr:to>
      <xdr:col>5</xdr:col>
      <xdr:colOff>2981325</xdr:colOff>
      <xdr:row>35</xdr:row>
      <xdr:rowOff>180975</xdr:rowOff>
    </xdr:to>
    <xdr:pic>
      <xdr:nvPicPr>
        <xdr:cNvPr id="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0" y="90201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3276600</xdr:colOff>
      <xdr:row>36</xdr:row>
      <xdr:rowOff>9525</xdr:rowOff>
    </xdr:from>
    <xdr:to>
      <xdr:col>5</xdr:col>
      <xdr:colOff>2981325</xdr:colOff>
      <xdr:row>36</xdr:row>
      <xdr:rowOff>142875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0" y="9172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103154</xdr:colOff>
      <xdr:row>0</xdr:row>
      <xdr:rowOff>66675</xdr:rowOff>
    </xdr:from>
    <xdr:to>
      <xdr:col>0</xdr:col>
      <xdr:colOff>1077944</xdr:colOff>
      <xdr:row>0</xdr:row>
      <xdr:rowOff>1167558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5"/>
          <a:ext cx="974790" cy="11008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103154</xdr:colOff>
      <xdr:row>0</xdr:row>
      <xdr:rowOff>66675</xdr:rowOff>
    </xdr:from>
    <xdr:to>
      <xdr:col>0</xdr:col>
      <xdr:colOff>1077944</xdr:colOff>
      <xdr:row>0</xdr:row>
      <xdr:rowOff>1167558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5"/>
          <a:ext cx="974790" cy="11008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3152775</xdr:colOff>
      <xdr:row>15</xdr:row>
      <xdr:rowOff>19050</xdr:rowOff>
    </xdr:from>
    <xdr:to>
      <xdr:col>5</xdr:col>
      <xdr:colOff>2981325</xdr:colOff>
      <xdr:row>15</xdr:row>
      <xdr:rowOff>152400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8175" y="44196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3143250</xdr:colOff>
      <xdr:row>16</xdr:row>
      <xdr:rowOff>19050</xdr:rowOff>
    </xdr:from>
    <xdr:to>
      <xdr:col>5</xdr:col>
      <xdr:colOff>2981325</xdr:colOff>
      <xdr:row>16</xdr:row>
      <xdr:rowOff>152400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48650" y="46101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3152775</xdr:colOff>
      <xdr:row>17</xdr:row>
      <xdr:rowOff>28575</xdr:rowOff>
    </xdr:from>
    <xdr:to>
      <xdr:col>5</xdr:col>
      <xdr:colOff>2981325</xdr:colOff>
      <xdr:row>17</xdr:row>
      <xdr:rowOff>161925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8175" y="4810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3162300</xdr:colOff>
      <xdr:row>18</xdr:row>
      <xdr:rowOff>19050</xdr:rowOff>
    </xdr:from>
    <xdr:to>
      <xdr:col>5</xdr:col>
      <xdr:colOff>2981325</xdr:colOff>
      <xdr:row>18</xdr:row>
      <xdr:rowOff>152400</xdr:rowOff>
    </xdr:to>
    <xdr:pic>
      <xdr:nvPicPr>
        <xdr:cNvPr id="6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7700" y="49911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3171825</xdr:colOff>
      <xdr:row>20</xdr:row>
      <xdr:rowOff>38100</xdr:rowOff>
    </xdr:from>
    <xdr:to>
      <xdr:col>5</xdr:col>
      <xdr:colOff>2981325</xdr:colOff>
      <xdr:row>20</xdr:row>
      <xdr:rowOff>171450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77225" y="53911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3114675</xdr:colOff>
      <xdr:row>21</xdr:row>
      <xdr:rowOff>9525</xdr:rowOff>
    </xdr:from>
    <xdr:to>
      <xdr:col>5</xdr:col>
      <xdr:colOff>2981325</xdr:colOff>
      <xdr:row>21</xdr:row>
      <xdr:rowOff>171450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0075" y="55530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3276600</xdr:colOff>
      <xdr:row>37</xdr:row>
      <xdr:rowOff>47625</xdr:rowOff>
    </xdr:from>
    <xdr:to>
      <xdr:col>5</xdr:col>
      <xdr:colOff>2981325</xdr:colOff>
      <xdr:row>37</xdr:row>
      <xdr:rowOff>180975</xdr:rowOff>
    </xdr:to>
    <xdr:pic>
      <xdr:nvPicPr>
        <xdr:cNvPr id="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0" y="90201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3276600</xdr:colOff>
      <xdr:row>38</xdr:row>
      <xdr:rowOff>9525</xdr:rowOff>
    </xdr:from>
    <xdr:to>
      <xdr:col>5</xdr:col>
      <xdr:colOff>2981325</xdr:colOff>
      <xdr:row>38</xdr:row>
      <xdr:rowOff>142875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0" y="9172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3276600</xdr:colOff>
      <xdr:row>51</xdr:row>
      <xdr:rowOff>9525</xdr:rowOff>
    </xdr:from>
    <xdr:to>
      <xdr:col>5</xdr:col>
      <xdr:colOff>2981325</xdr:colOff>
      <xdr:row>51</xdr:row>
      <xdr:rowOff>142875</xdr:rowOff>
    </xdr:to>
    <xdr:pic>
      <xdr:nvPicPr>
        <xdr:cNvPr id="1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0" y="8458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103154</xdr:colOff>
      <xdr:row>0</xdr:row>
      <xdr:rowOff>66675</xdr:rowOff>
    </xdr:from>
    <xdr:to>
      <xdr:col>0</xdr:col>
      <xdr:colOff>1077944</xdr:colOff>
      <xdr:row>0</xdr:row>
      <xdr:rowOff>1167558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4" y="66675"/>
          <a:ext cx="974790" cy="11008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cuments/&#1048;&#1055;%20&#1057;&#1045;&#1056;&#1043;&#1045;&#1045;&#1042;/&#1055;&#1054;&#1057;&#1058;&#1040;&#1042;&#1065;&#1048;&#1050;&#1048;/&#1076;&#1099;&#1093;&#1072;&#1085;&#1080;&#1077;%20&#1047;&#1077;&#1083;&#1080;&#1085;&#1089;&#1082;&#1080;&#1081;/&#1087;&#1088;&#1086;&#1090;&#1080;&#1074;&#1086;&#1075;&#1072;&#1079;&#1099;%20&#1055;&#1056;&#1040;&#1049;&#1057;%20&#1080;&#1102;&#1083;&#1100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с НДС"/>
      <sheetName val="Прайс без НДС"/>
    </sheetNames>
    <sheetDataSet>
      <sheetData sheetId="0"/>
      <sheetData sheetId="1">
        <row r="8">
          <cell r="D8">
            <v>1940</v>
          </cell>
          <cell r="F8">
            <v>2315</v>
          </cell>
          <cell r="G8">
            <v>2805</v>
          </cell>
          <cell r="H8">
            <v>2855</v>
          </cell>
        </row>
        <row r="9">
          <cell r="D9">
            <v>2005</v>
          </cell>
          <cell r="F9">
            <v>2380</v>
          </cell>
          <cell r="G9">
            <v>2870</v>
          </cell>
          <cell r="H9">
            <v>2925</v>
          </cell>
        </row>
        <row r="10">
          <cell r="D10">
            <v>2045</v>
          </cell>
          <cell r="F10">
            <v>2425</v>
          </cell>
          <cell r="G10">
            <v>2910</v>
          </cell>
          <cell r="H10">
            <v>2965</v>
          </cell>
        </row>
        <row r="11">
          <cell r="D11">
            <v>2090</v>
          </cell>
          <cell r="F11">
            <v>2470</v>
          </cell>
          <cell r="G11">
            <v>2955</v>
          </cell>
          <cell r="H11">
            <v>3010</v>
          </cell>
        </row>
        <row r="12">
          <cell r="D12">
            <v>2230</v>
          </cell>
          <cell r="F12">
            <v>2610</v>
          </cell>
          <cell r="G12">
            <v>3100</v>
          </cell>
          <cell r="H12">
            <v>3150</v>
          </cell>
        </row>
        <row r="13">
          <cell r="D13">
            <v>2275</v>
          </cell>
          <cell r="F13">
            <v>2655</v>
          </cell>
          <cell r="G13">
            <v>3140</v>
          </cell>
          <cell r="H13">
            <v>3195</v>
          </cell>
        </row>
        <row r="14">
          <cell r="D14">
            <v>2265</v>
          </cell>
          <cell r="F14">
            <v>2640</v>
          </cell>
          <cell r="G14">
            <v>3130</v>
          </cell>
          <cell r="H14">
            <v>3180</v>
          </cell>
        </row>
        <row r="15">
          <cell r="D15">
            <v>2175</v>
          </cell>
          <cell r="F15">
            <v>2555</v>
          </cell>
          <cell r="G15">
            <v>3040</v>
          </cell>
          <cell r="H15">
            <v>3100</v>
          </cell>
        </row>
        <row r="17">
          <cell r="D17">
            <v>2680</v>
          </cell>
          <cell r="F17">
            <v>3090</v>
          </cell>
          <cell r="G17">
            <v>3605</v>
          </cell>
          <cell r="H17">
            <v>3690</v>
          </cell>
        </row>
        <row r="20">
          <cell r="D20">
            <v>2835</v>
          </cell>
          <cell r="F20">
            <v>3230</v>
          </cell>
          <cell r="G20">
            <v>3740</v>
          </cell>
          <cell r="H20">
            <v>3800</v>
          </cell>
        </row>
        <row r="21">
          <cell r="D21">
            <v>2885</v>
          </cell>
          <cell r="F21">
            <v>3285</v>
          </cell>
          <cell r="G21">
            <v>3795</v>
          </cell>
          <cell r="H21">
            <v>3850</v>
          </cell>
        </row>
        <row r="22">
          <cell r="D22">
            <v>2835</v>
          </cell>
          <cell r="F22">
            <v>3230</v>
          </cell>
          <cell r="G22">
            <v>3740</v>
          </cell>
          <cell r="H22">
            <v>3800</v>
          </cell>
        </row>
        <row r="23">
          <cell r="D23">
            <v>2915</v>
          </cell>
          <cell r="F23">
            <v>3315</v>
          </cell>
          <cell r="G23">
            <v>3830</v>
          </cell>
          <cell r="H23">
            <v>3880</v>
          </cell>
        </row>
        <row r="25">
          <cell r="D25">
            <v>5080</v>
          </cell>
          <cell r="F25">
            <v>5475</v>
          </cell>
          <cell r="G25">
            <v>5990</v>
          </cell>
          <cell r="H25">
            <v>6045</v>
          </cell>
        </row>
        <row r="26">
          <cell r="D26">
            <v>2785</v>
          </cell>
          <cell r="F26">
            <v>3180</v>
          </cell>
          <cell r="G26">
            <v>3690</v>
          </cell>
          <cell r="H26">
            <v>3745</v>
          </cell>
        </row>
        <row r="29">
          <cell r="D29">
            <v>1970</v>
          </cell>
          <cell r="F29">
            <v>2540</v>
          </cell>
          <cell r="G29">
            <v>3025</v>
          </cell>
          <cell r="H29">
            <v>3080</v>
          </cell>
        </row>
        <row r="30">
          <cell r="D30">
            <v>1990</v>
          </cell>
          <cell r="F30">
            <v>2560</v>
          </cell>
          <cell r="G30">
            <v>3045</v>
          </cell>
          <cell r="H30">
            <v>3105</v>
          </cell>
        </row>
        <row r="31">
          <cell r="D31">
            <v>2050</v>
          </cell>
          <cell r="F31">
            <v>2625</v>
          </cell>
          <cell r="G31">
            <v>3110</v>
          </cell>
          <cell r="H31">
            <v>3165</v>
          </cell>
        </row>
        <row r="32">
          <cell r="D32">
            <v>2095</v>
          </cell>
          <cell r="F32">
            <v>2665</v>
          </cell>
          <cell r="G32">
            <v>3150</v>
          </cell>
          <cell r="H32">
            <v>3205</v>
          </cell>
        </row>
        <row r="33">
          <cell r="D33">
            <v>2070</v>
          </cell>
          <cell r="F33">
            <v>2460</v>
          </cell>
          <cell r="G33">
            <v>2960</v>
          </cell>
          <cell r="H33">
            <v>3015</v>
          </cell>
        </row>
        <row r="34">
          <cell r="D34">
            <v>2070</v>
          </cell>
          <cell r="F34">
            <v>2460</v>
          </cell>
          <cell r="G34">
            <v>2960</v>
          </cell>
          <cell r="H34">
            <v>3015</v>
          </cell>
        </row>
        <row r="35">
          <cell r="D35">
            <v>2115</v>
          </cell>
          <cell r="F35">
            <v>2505</v>
          </cell>
          <cell r="G35">
            <v>3005</v>
          </cell>
          <cell r="H35">
            <v>3060</v>
          </cell>
        </row>
        <row r="36">
          <cell r="D36">
            <v>2135</v>
          </cell>
          <cell r="F36">
            <v>2525</v>
          </cell>
          <cell r="G36">
            <v>3025</v>
          </cell>
          <cell r="H36">
            <v>3080</v>
          </cell>
        </row>
        <row r="37">
          <cell r="D37">
            <v>2285</v>
          </cell>
          <cell r="F37">
            <v>2675</v>
          </cell>
          <cell r="G37">
            <v>3175</v>
          </cell>
          <cell r="H37">
            <v>3230</v>
          </cell>
        </row>
        <row r="38">
          <cell r="D38">
            <v>2370</v>
          </cell>
          <cell r="F38">
            <v>2680</v>
          </cell>
          <cell r="G38">
            <v>3090</v>
          </cell>
          <cell r="H38">
            <v>3195</v>
          </cell>
        </row>
        <row r="39">
          <cell r="D39">
            <v>2490</v>
          </cell>
          <cell r="F39">
            <v>2880</v>
          </cell>
          <cell r="G39">
            <v>3380</v>
          </cell>
          <cell r="H39">
            <v>3440</v>
          </cell>
        </row>
        <row r="40">
          <cell r="D40">
            <v>2245</v>
          </cell>
          <cell r="F40">
            <v>2635</v>
          </cell>
          <cell r="G40">
            <v>3135</v>
          </cell>
          <cell r="H40">
            <v>3190</v>
          </cell>
        </row>
        <row r="41">
          <cell r="D41">
            <v>2265</v>
          </cell>
          <cell r="F41">
            <v>2655</v>
          </cell>
          <cell r="G41">
            <v>3155</v>
          </cell>
          <cell r="H41">
            <v>3210</v>
          </cell>
        </row>
        <row r="42">
          <cell r="D42">
            <v>2380</v>
          </cell>
          <cell r="F42">
            <v>2770</v>
          </cell>
          <cell r="G42">
            <v>3275</v>
          </cell>
          <cell r="H42">
            <v>3330</v>
          </cell>
        </row>
        <row r="45">
          <cell r="D45">
            <v>2770</v>
          </cell>
          <cell r="F45">
            <v>3160</v>
          </cell>
          <cell r="G45">
            <v>3660</v>
          </cell>
          <cell r="H45">
            <v>3715</v>
          </cell>
        </row>
        <row r="46">
          <cell r="D46">
            <v>2735</v>
          </cell>
          <cell r="F46">
            <v>3125</v>
          </cell>
          <cell r="G46">
            <v>3630</v>
          </cell>
          <cell r="H46">
            <v>3685</v>
          </cell>
        </row>
        <row r="59">
          <cell r="C59">
            <v>1870</v>
          </cell>
          <cell r="D59">
            <v>2100</v>
          </cell>
          <cell r="E59">
            <v>1985</v>
          </cell>
          <cell r="F59">
            <v>2495</v>
          </cell>
        </row>
        <row r="60">
          <cell r="C60">
            <v>1870</v>
          </cell>
          <cell r="D60">
            <v>2100</v>
          </cell>
          <cell r="E60">
            <v>1985</v>
          </cell>
          <cell r="F60">
            <v>2495</v>
          </cell>
        </row>
        <row r="61">
          <cell r="C61">
            <v>1920</v>
          </cell>
          <cell r="D61">
            <v>2145</v>
          </cell>
          <cell r="E61">
            <v>2030</v>
          </cell>
          <cell r="F61">
            <v>2540</v>
          </cell>
        </row>
        <row r="62">
          <cell r="C62">
            <v>1940</v>
          </cell>
          <cell r="D62">
            <v>2165</v>
          </cell>
          <cell r="E62">
            <v>2050</v>
          </cell>
          <cell r="F62">
            <v>2560</v>
          </cell>
        </row>
        <row r="63">
          <cell r="C63">
            <v>1905</v>
          </cell>
          <cell r="D63">
            <v>2130</v>
          </cell>
          <cell r="E63">
            <v>2015</v>
          </cell>
          <cell r="F63">
            <v>2530</v>
          </cell>
        </row>
        <row r="64">
          <cell r="C64">
            <v>2190</v>
          </cell>
          <cell r="D64">
            <v>2420</v>
          </cell>
          <cell r="E64">
            <v>2305</v>
          </cell>
          <cell r="F64">
            <v>2815</v>
          </cell>
        </row>
        <row r="65">
          <cell r="C65">
            <v>1920</v>
          </cell>
          <cell r="D65">
            <v>2145</v>
          </cell>
          <cell r="E65">
            <v>2030</v>
          </cell>
          <cell r="F65">
            <v>2540</v>
          </cell>
        </row>
        <row r="66">
          <cell r="C66">
            <v>1940</v>
          </cell>
          <cell r="D66">
            <v>2170</v>
          </cell>
          <cell r="E66">
            <v>2050</v>
          </cell>
          <cell r="F66">
            <v>2570</v>
          </cell>
        </row>
        <row r="67">
          <cell r="C67">
            <v>2035</v>
          </cell>
          <cell r="D67">
            <v>2265</v>
          </cell>
          <cell r="E67">
            <v>2125</v>
          </cell>
          <cell r="F67">
            <v>2640</v>
          </cell>
        </row>
        <row r="68">
          <cell r="C68">
            <v>1940</v>
          </cell>
          <cell r="D68">
            <v>2165</v>
          </cell>
          <cell r="E68">
            <v>2050</v>
          </cell>
          <cell r="F68">
            <v>2560</v>
          </cell>
        </row>
        <row r="69">
          <cell r="C69">
            <v>2240</v>
          </cell>
          <cell r="D69">
            <v>2690</v>
          </cell>
          <cell r="E69">
            <v>2350</v>
          </cell>
          <cell r="F69">
            <v>3085</v>
          </cell>
        </row>
        <row r="70">
          <cell r="C70">
            <v>2270</v>
          </cell>
          <cell r="D70">
            <v>2720</v>
          </cell>
          <cell r="E70">
            <v>2380</v>
          </cell>
          <cell r="F70">
            <v>3125</v>
          </cell>
        </row>
        <row r="71">
          <cell r="C71">
            <v>2075</v>
          </cell>
          <cell r="D71">
            <v>2305</v>
          </cell>
          <cell r="E71">
            <v>2190</v>
          </cell>
          <cell r="F71">
            <v>2700</v>
          </cell>
        </row>
        <row r="72">
          <cell r="C72">
            <v>2185</v>
          </cell>
          <cell r="D72">
            <v>2640</v>
          </cell>
          <cell r="E72">
            <v>2300</v>
          </cell>
          <cell r="F72">
            <v>3035</v>
          </cell>
        </row>
        <row r="74">
          <cell r="C74">
            <v>3115</v>
          </cell>
          <cell r="D74">
            <v>3340</v>
          </cell>
          <cell r="E74">
            <v>3225</v>
          </cell>
          <cell r="F74">
            <v>3740</v>
          </cell>
        </row>
        <row r="75">
          <cell r="C75">
            <v>2420</v>
          </cell>
          <cell r="D75">
            <v>2645</v>
          </cell>
          <cell r="E75">
            <v>2530</v>
          </cell>
          <cell r="F75">
            <v>3040</v>
          </cell>
        </row>
        <row r="76">
          <cell r="C76">
            <v>2475</v>
          </cell>
          <cell r="D76">
            <v>2700</v>
          </cell>
          <cell r="E76">
            <v>2590</v>
          </cell>
          <cell r="F76">
            <v>3100</v>
          </cell>
        </row>
        <row r="77">
          <cell r="C77">
            <v>2630</v>
          </cell>
          <cell r="D77">
            <v>2855</v>
          </cell>
          <cell r="E77">
            <v>2740</v>
          </cell>
          <cell r="F77">
            <v>3250</v>
          </cell>
        </row>
        <row r="78">
          <cell r="C78">
            <v>3210</v>
          </cell>
          <cell r="D78">
            <v>3440</v>
          </cell>
          <cell r="E78">
            <v>3325</v>
          </cell>
          <cell r="F78">
            <v>3835</v>
          </cell>
        </row>
        <row r="116">
          <cell r="H116">
            <v>560</v>
          </cell>
        </row>
        <row r="117">
          <cell r="H117">
            <v>445</v>
          </cell>
        </row>
        <row r="118">
          <cell r="H118">
            <v>510</v>
          </cell>
        </row>
        <row r="119">
          <cell r="H119">
            <v>695</v>
          </cell>
        </row>
        <row r="120">
          <cell r="H120">
            <v>800</v>
          </cell>
        </row>
        <row r="121">
          <cell r="H121">
            <v>605</v>
          </cell>
        </row>
        <row r="122">
          <cell r="H122">
            <v>755</v>
          </cell>
        </row>
        <row r="123">
          <cell r="H123">
            <v>790</v>
          </cell>
        </row>
        <row r="124">
          <cell r="H124">
            <v>955</v>
          </cell>
        </row>
        <row r="125">
          <cell r="H125">
            <v>955</v>
          </cell>
        </row>
        <row r="126">
          <cell r="H126">
            <v>900</v>
          </cell>
        </row>
        <row r="127">
          <cell r="H127">
            <v>1005</v>
          </cell>
        </row>
        <row r="132">
          <cell r="H132">
            <v>3240</v>
          </cell>
        </row>
        <row r="136">
          <cell r="H136">
            <v>875</v>
          </cell>
        </row>
        <row r="139">
          <cell r="H139">
            <v>580</v>
          </cell>
        </row>
        <row r="140">
          <cell r="H140">
            <v>580</v>
          </cell>
        </row>
        <row r="141">
          <cell r="H141">
            <v>615</v>
          </cell>
        </row>
        <row r="142">
          <cell r="H142">
            <v>905</v>
          </cell>
        </row>
        <row r="143">
          <cell r="H143">
            <v>625</v>
          </cell>
        </row>
        <row r="144">
          <cell r="H144">
            <v>650</v>
          </cell>
        </row>
        <row r="145">
          <cell r="H145">
            <v>650</v>
          </cell>
        </row>
        <row r="146">
          <cell r="H146">
            <v>625</v>
          </cell>
        </row>
        <row r="147">
          <cell r="H147">
            <v>665</v>
          </cell>
        </row>
        <row r="148">
          <cell r="H148">
            <v>800</v>
          </cell>
        </row>
        <row r="149">
          <cell r="H149">
            <v>955</v>
          </cell>
        </row>
        <row r="150">
          <cell r="H150">
            <v>990</v>
          </cell>
        </row>
        <row r="151">
          <cell r="H151">
            <v>825</v>
          </cell>
        </row>
        <row r="152">
          <cell r="H152">
            <v>885</v>
          </cell>
        </row>
        <row r="153">
          <cell r="H153">
            <v>1035</v>
          </cell>
        </row>
        <row r="154">
          <cell r="H154">
            <v>790</v>
          </cell>
        </row>
        <row r="155">
          <cell r="H155">
            <v>900</v>
          </cell>
        </row>
        <row r="156">
          <cell r="H156">
            <v>1635</v>
          </cell>
        </row>
        <row r="160">
          <cell r="H160">
            <v>375</v>
          </cell>
        </row>
        <row r="161">
          <cell r="H161">
            <v>400</v>
          </cell>
        </row>
        <row r="162">
          <cell r="H162">
            <v>465</v>
          </cell>
        </row>
        <row r="163">
          <cell r="H163">
            <v>510</v>
          </cell>
        </row>
        <row r="164">
          <cell r="H164">
            <v>465</v>
          </cell>
        </row>
        <row r="165">
          <cell r="H165">
            <v>465</v>
          </cell>
        </row>
        <row r="166">
          <cell r="H166">
            <v>510</v>
          </cell>
        </row>
        <row r="167">
          <cell r="H167">
            <v>535</v>
          </cell>
        </row>
        <row r="168">
          <cell r="H168">
            <v>680</v>
          </cell>
        </row>
        <row r="169">
          <cell r="H169">
            <v>815</v>
          </cell>
        </row>
        <row r="170">
          <cell r="H170">
            <v>640</v>
          </cell>
        </row>
        <row r="171">
          <cell r="H171">
            <v>660</v>
          </cell>
        </row>
        <row r="172">
          <cell r="H172">
            <v>775</v>
          </cell>
        </row>
        <row r="173">
          <cell r="H173">
            <v>855</v>
          </cell>
        </row>
        <row r="174">
          <cell r="H174">
            <v>815</v>
          </cell>
        </row>
        <row r="175">
          <cell r="H175">
            <v>885</v>
          </cell>
        </row>
        <row r="185">
          <cell r="H185">
            <v>300</v>
          </cell>
        </row>
        <row r="186">
          <cell r="H186">
            <v>355</v>
          </cell>
        </row>
        <row r="187">
          <cell r="H187">
            <v>385</v>
          </cell>
        </row>
        <row r="188">
          <cell r="H188">
            <v>400</v>
          </cell>
        </row>
        <row r="189">
          <cell r="H189">
            <v>540</v>
          </cell>
        </row>
        <row r="190">
          <cell r="H190">
            <v>455</v>
          </cell>
        </row>
        <row r="191">
          <cell r="H191">
            <v>230</v>
          </cell>
        </row>
        <row r="193">
          <cell r="H193">
            <v>280</v>
          </cell>
        </row>
        <row r="194">
          <cell r="H194">
            <v>380</v>
          </cell>
        </row>
        <row r="197">
          <cell r="H197">
            <v>80</v>
          </cell>
        </row>
        <row r="198">
          <cell r="H198">
            <v>115</v>
          </cell>
        </row>
        <row r="199">
          <cell r="H199">
            <v>150</v>
          </cell>
        </row>
        <row r="200">
          <cell r="H200">
            <v>60</v>
          </cell>
        </row>
        <row r="204">
          <cell r="H204">
            <v>1855</v>
          </cell>
        </row>
        <row r="205">
          <cell r="H205">
            <v>2375</v>
          </cell>
        </row>
        <row r="206">
          <cell r="H206">
            <v>2435</v>
          </cell>
        </row>
        <row r="207">
          <cell r="H207">
            <v>2540</v>
          </cell>
        </row>
        <row r="208">
          <cell r="H208">
            <v>3175</v>
          </cell>
        </row>
        <row r="209">
          <cell r="H209">
            <v>5300</v>
          </cell>
        </row>
        <row r="210">
          <cell r="H210">
            <v>1150</v>
          </cell>
        </row>
        <row r="211">
          <cell r="H211">
            <v>1655</v>
          </cell>
        </row>
        <row r="212">
          <cell r="H212">
            <v>1935</v>
          </cell>
        </row>
        <row r="214">
          <cell r="H214">
            <v>1030</v>
          </cell>
        </row>
        <row r="216">
          <cell r="H216">
            <v>1520</v>
          </cell>
        </row>
        <row r="218">
          <cell r="H218">
            <v>290</v>
          </cell>
        </row>
        <row r="219">
          <cell r="H219">
            <v>130</v>
          </cell>
        </row>
        <row r="220">
          <cell r="H220">
            <v>140</v>
          </cell>
        </row>
        <row r="221">
          <cell r="H221">
            <v>605</v>
          </cell>
        </row>
        <row r="222">
          <cell r="H222">
            <v>635</v>
          </cell>
        </row>
        <row r="224">
          <cell r="H224">
            <v>475</v>
          </cell>
        </row>
        <row r="225">
          <cell r="H225">
            <v>570</v>
          </cell>
        </row>
        <row r="226">
          <cell r="H226">
            <v>730</v>
          </cell>
        </row>
        <row r="227">
          <cell r="H227">
            <v>275</v>
          </cell>
        </row>
        <row r="228">
          <cell r="H228">
            <v>640</v>
          </cell>
        </row>
        <row r="229">
          <cell r="H229">
            <v>395</v>
          </cell>
        </row>
        <row r="230">
          <cell r="H230">
            <v>880</v>
          </cell>
        </row>
        <row r="231">
          <cell r="H231">
            <v>300</v>
          </cell>
        </row>
        <row r="238">
          <cell r="E238">
            <v>1555</v>
          </cell>
          <cell r="F238">
            <v>1820</v>
          </cell>
          <cell r="G238">
            <v>1895</v>
          </cell>
          <cell r="H238">
            <v>1965</v>
          </cell>
        </row>
        <row r="239">
          <cell r="E239">
            <v>1655</v>
          </cell>
          <cell r="F239">
            <v>1930</v>
          </cell>
          <cell r="G239">
            <v>1995</v>
          </cell>
          <cell r="H239">
            <v>2075</v>
          </cell>
        </row>
        <row r="240">
          <cell r="E240">
            <v>1715</v>
          </cell>
          <cell r="F240">
            <v>1985</v>
          </cell>
          <cell r="G240">
            <v>2060</v>
          </cell>
          <cell r="H240">
            <v>2135</v>
          </cell>
        </row>
        <row r="241">
          <cell r="E241">
            <v>1745</v>
          </cell>
          <cell r="F241">
            <v>2005</v>
          </cell>
          <cell r="G241">
            <v>2085</v>
          </cell>
          <cell r="H241">
            <v>2155</v>
          </cell>
        </row>
        <row r="242">
          <cell r="E242">
            <v>2005</v>
          </cell>
          <cell r="F242">
            <v>2275</v>
          </cell>
          <cell r="G242">
            <v>2340</v>
          </cell>
          <cell r="H242">
            <v>2420</v>
          </cell>
        </row>
        <row r="243">
          <cell r="E243">
            <v>1850</v>
          </cell>
          <cell r="F243">
            <v>2120</v>
          </cell>
          <cell r="G243">
            <v>2190</v>
          </cell>
          <cell r="H243">
            <v>2265</v>
          </cell>
        </row>
        <row r="245">
          <cell r="E245">
            <v>1490</v>
          </cell>
        </row>
        <row r="246">
          <cell r="E246">
            <v>1675</v>
          </cell>
        </row>
        <row r="249">
          <cell r="E249">
            <v>1805</v>
          </cell>
          <cell r="F249">
            <v>2075</v>
          </cell>
          <cell r="G249">
            <v>2145</v>
          </cell>
          <cell r="H249">
            <v>2210</v>
          </cell>
        </row>
        <row r="250">
          <cell r="E250">
            <v>1910</v>
          </cell>
          <cell r="F250">
            <v>2175</v>
          </cell>
          <cell r="G250">
            <v>2250</v>
          </cell>
          <cell r="H250">
            <v>2325</v>
          </cell>
        </row>
        <row r="251">
          <cell r="E251">
            <v>1970</v>
          </cell>
          <cell r="F251">
            <v>2230</v>
          </cell>
          <cell r="G251">
            <v>2310</v>
          </cell>
          <cell r="H251">
            <v>2380</v>
          </cell>
        </row>
        <row r="252">
          <cell r="E252">
            <v>1990</v>
          </cell>
          <cell r="F252">
            <v>2260</v>
          </cell>
          <cell r="G252">
            <v>2330</v>
          </cell>
          <cell r="H252">
            <v>2400</v>
          </cell>
        </row>
        <row r="253">
          <cell r="E253">
            <v>2255</v>
          </cell>
          <cell r="F253">
            <v>2525</v>
          </cell>
          <cell r="G253">
            <v>2595</v>
          </cell>
          <cell r="H253">
            <v>2665</v>
          </cell>
        </row>
        <row r="254">
          <cell r="E254">
            <v>2100</v>
          </cell>
          <cell r="F254">
            <v>2370</v>
          </cell>
          <cell r="G254">
            <v>2440</v>
          </cell>
          <cell r="H254">
            <v>2505</v>
          </cell>
        </row>
        <row r="256">
          <cell r="E256">
            <v>1745</v>
          </cell>
        </row>
        <row r="257">
          <cell r="E257">
            <v>1930</v>
          </cell>
        </row>
        <row r="260">
          <cell r="H260">
            <v>300</v>
          </cell>
        </row>
        <row r="261">
          <cell r="H261">
            <v>355</v>
          </cell>
        </row>
        <row r="262">
          <cell r="H262">
            <v>385</v>
          </cell>
        </row>
        <row r="263">
          <cell r="H263">
            <v>400</v>
          </cell>
        </row>
        <row r="264">
          <cell r="H264">
            <v>540</v>
          </cell>
        </row>
        <row r="265">
          <cell r="H265">
            <v>455</v>
          </cell>
        </row>
        <row r="266">
          <cell r="H266">
            <v>230</v>
          </cell>
        </row>
        <row r="267">
          <cell r="H267">
            <v>280</v>
          </cell>
        </row>
        <row r="268">
          <cell r="H268">
            <v>275</v>
          </cell>
        </row>
        <row r="269">
          <cell r="H269">
            <v>380</v>
          </cell>
        </row>
        <row r="272">
          <cell r="H272">
            <v>80</v>
          </cell>
        </row>
        <row r="273">
          <cell r="H273">
            <v>115</v>
          </cell>
        </row>
        <row r="274">
          <cell r="H274">
            <v>150</v>
          </cell>
        </row>
        <row r="275">
          <cell r="H275">
            <v>60</v>
          </cell>
        </row>
        <row r="277">
          <cell r="H277">
            <v>655</v>
          </cell>
        </row>
        <row r="278">
          <cell r="H278">
            <v>920</v>
          </cell>
        </row>
        <row r="284">
          <cell r="H284">
            <v>400</v>
          </cell>
        </row>
        <row r="285">
          <cell r="H285">
            <v>400</v>
          </cell>
        </row>
        <row r="286">
          <cell r="H286">
            <v>420</v>
          </cell>
        </row>
        <row r="287">
          <cell r="H287">
            <v>445</v>
          </cell>
        </row>
        <row r="289">
          <cell r="H289">
            <v>135</v>
          </cell>
        </row>
        <row r="290">
          <cell r="H290">
            <v>135</v>
          </cell>
        </row>
        <row r="291">
          <cell r="H291">
            <v>145</v>
          </cell>
        </row>
        <row r="292">
          <cell r="H292">
            <v>175</v>
          </cell>
        </row>
        <row r="294">
          <cell r="H294">
            <v>390</v>
          </cell>
        </row>
        <row r="295">
          <cell r="H295">
            <v>390</v>
          </cell>
        </row>
        <row r="296">
          <cell r="H296">
            <v>400</v>
          </cell>
        </row>
        <row r="297">
          <cell r="H297">
            <v>440</v>
          </cell>
        </row>
        <row r="298">
          <cell r="H298">
            <v>500</v>
          </cell>
        </row>
        <row r="300">
          <cell r="H300">
            <v>115</v>
          </cell>
        </row>
        <row r="301">
          <cell r="H301">
            <v>115</v>
          </cell>
        </row>
        <row r="302">
          <cell r="H302">
            <v>125</v>
          </cell>
        </row>
        <row r="303">
          <cell r="H303">
            <v>165</v>
          </cell>
        </row>
        <row r="304">
          <cell r="H304">
            <v>210</v>
          </cell>
        </row>
        <row r="306">
          <cell r="H306">
            <v>330</v>
          </cell>
        </row>
        <row r="307">
          <cell r="H307">
            <v>50</v>
          </cell>
        </row>
        <row r="317">
          <cell r="H317">
            <v>55</v>
          </cell>
        </row>
        <row r="318">
          <cell r="H318">
            <v>60</v>
          </cell>
        </row>
        <row r="319">
          <cell r="H319">
            <v>71</v>
          </cell>
        </row>
        <row r="320">
          <cell r="H320">
            <v>77</v>
          </cell>
        </row>
        <row r="327">
          <cell r="H327">
            <v>165</v>
          </cell>
        </row>
        <row r="328">
          <cell r="H328">
            <v>615</v>
          </cell>
        </row>
        <row r="329">
          <cell r="H329">
            <v>630</v>
          </cell>
        </row>
        <row r="333">
          <cell r="C333">
            <v>7295</v>
          </cell>
          <cell r="D333">
            <v>7595</v>
          </cell>
          <cell r="F333">
            <v>7895</v>
          </cell>
          <cell r="G333">
            <v>8290</v>
          </cell>
          <cell r="H333">
            <v>8290</v>
          </cell>
        </row>
        <row r="334">
          <cell r="C334">
            <v>13160</v>
          </cell>
          <cell r="D334">
            <v>13405</v>
          </cell>
          <cell r="F334">
            <v>13700</v>
          </cell>
          <cell r="G334">
            <v>14090</v>
          </cell>
          <cell r="H334">
            <v>14090</v>
          </cell>
        </row>
        <row r="335">
          <cell r="C335">
            <v>11030</v>
          </cell>
          <cell r="D335">
            <v>11300</v>
          </cell>
          <cell r="F335">
            <v>11605</v>
          </cell>
          <cell r="G335">
            <v>11990</v>
          </cell>
          <cell r="H335">
            <v>11990</v>
          </cell>
        </row>
        <row r="336">
          <cell r="C336">
            <v>16030</v>
          </cell>
          <cell r="D336">
            <v>16330</v>
          </cell>
          <cell r="F336">
            <v>16630</v>
          </cell>
          <cell r="G336">
            <v>17020</v>
          </cell>
          <cell r="H336">
            <v>17020</v>
          </cell>
        </row>
        <row r="337">
          <cell r="C337">
            <v>11740</v>
          </cell>
          <cell r="D337">
            <v>12035</v>
          </cell>
          <cell r="F337">
            <v>12330</v>
          </cell>
          <cell r="G337">
            <v>12645</v>
          </cell>
          <cell r="H337">
            <v>12645</v>
          </cell>
        </row>
        <row r="338">
          <cell r="C338">
            <v>13845</v>
          </cell>
          <cell r="D338">
            <v>14155</v>
          </cell>
          <cell r="F338">
            <v>14460</v>
          </cell>
          <cell r="G338">
            <v>14850</v>
          </cell>
          <cell r="H338">
            <v>14850</v>
          </cell>
        </row>
        <row r="340">
          <cell r="C340">
            <v>31745</v>
          </cell>
          <cell r="D340">
            <v>32345</v>
          </cell>
          <cell r="F340">
            <v>32745</v>
          </cell>
          <cell r="G340">
            <v>33125</v>
          </cell>
          <cell r="H340">
            <v>33125</v>
          </cell>
        </row>
        <row r="341">
          <cell r="C341">
            <v>38195</v>
          </cell>
          <cell r="D341">
            <v>38790</v>
          </cell>
          <cell r="F341">
            <v>39190</v>
          </cell>
          <cell r="G341">
            <v>39570</v>
          </cell>
          <cell r="H341">
            <v>39570</v>
          </cell>
        </row>
        <row r="342">
          <cell r="C342">
            <v>39590</v>
          </cell>
          <cell r="D342">
            <v>40195</v>
          </cell>
          <cell r="F342">
            <v>40585</v>
          </cell>
          <cell r="G342">
            <v>40970</v>
          </cell>
          <cell r="H342">
            <v>40970</v>
          </cell>
        </row>
        <row r="343">
          <cell r="C343">
            <v>49940</v>
          </cell>
          <cell r="D343">
            <v>50535</v>
          </cell>
          <cell r="F343">
            <v>50935</v>
          </cell>
          <cell r="G343">
            <v>51315</v>
          </cell>
          <cell r="H343">
            <v>51315</v>
          </cell>
        </row>
        <row r="344">
          <cell r="C344">
            <v>43250</v>
          </cell>
          <cell r="D344">
            <v>43850</v>
          </cell>
          <cell r="F344">
            <v>44245</v>
          </cell>
          <cell r="G344">
            <v>44630</v>
          </cell>
          <cell r="H344">
            <v>44630</v>
          </cell>
        </row>
        <row r="345">
          <cell r="C345">
            <v>56265</v>
          </cell>
          <cell r="D345">
            <v>56865</v>
          </cell>
          <cell r="F345">
            <v>57255</v>
          </cell>
          <cell r="G345">
            <v>57640</v>
          </cell>
          <cell r="H345">
            <v>57640</v>
          </cell>
        </row>
        <row r="346">
          <cell r="C346">
            <v>35770</v>
          </cell>
          <cell r="D346">
            <v>36380</v>
          </cell>
          <cell r="F346">
            <v>36770</v>
          </cell>
          <cell r="G346">
            <v>37165</v>
          </cell>
          <cell r="H346">
            <v>37165</v>
          </cell>
        </row>
        <row r="347">
          <cell r="C347">
            <v>42990</v>
          </cell>
          <cell r="D347">
            <v>43610</v>
          </cell>
          <cell r="F347">
            <v>43995</v>
          </cell>
          <cell r="G347">
            <v>44390</v>
          </cell>
          <cell r="H347">
            <v>44390</v>
          </cell>
        </row>
        <row r="348">
          <cell r="C348">
            <v>50970</v>
          </cell>
          <cell r="D348">
            <v>51720</v>
          </cell>
          <cell r="F348">
            <v>52005</v>
          </cell>
          <cell r="G348">
            <v>52450</v>
          </cell>
          <cell r="H348">
            <v>52450</v>
          </cell>
        </row>
        <row r="351">
          <cell r="C351">
            <v>7075</v>
          </cell>
          <cell r="D351">
            <v>7370</v>
          </cell>
          <cell r="E351">
            <v>7190</v>
          </cell>
          <cell r="F351">
            <v>7675</v>
          </cell>
        </row>
        <row r="352">
          <cell r="C352">
            <v>7830</v>
          </cell>
          <cell r="D352">
            <v>8130</v>
          </cell>
          <cell r="E352">
            <v>7950</v>
          </cell>
          <cell r="F352">
            <v>8435</v>
          </cell>
        </row>
        <row r="353">
          <cell r="C353">
            <v>11525</v>
          </cell>
          <cell r="D353">
            <v>11805</v>
          </cell>
          <cell r="E353">
            <v>11635</v>
          </cell>
          <cell r="F353">
            <v>12115</v>
          </cell>
        </row>
        <row r="354">
          <cell r="C354">
            <v>12275</v>
          </cell>
          <cell r="D354">
            <v>12570</v>
          </cell>
          <cell r="E354">
            <v>12400</v>
          </cell>
          <cell r="F354">
            <v>12870</v>
          </cell>
        </row>
        <row r="355">
          <cell r="C355">
            <v>10530</v>
          </cell>
          <cell r="D355">
            <v>10835</v>
          </cell>
          <cell r="E355">
            <v>10650</v>
          </cell>
          <cell r="F355">
            <v>11130</v>
          </cell>
        </row>
        <row r="356">
          <cell r="C356">
            <v>11310</v>
          </cell>
          <cell r="D356">
            <v>11610</v>
          </cell>
          <cell r="E356">
            <v>11425</v>
          </cell>
          <cell r="F356">
            <v>11915</v>
          </cell>
        </row>
        <row r="357">
          <cell r="C357">
            <v>11030</v>
          </cell>
          <cell r="D357">
            <v>11300</v>
          </cell>
          <cell r="E357">
            <v>11140</v>
          </cell>
          <cell r="F357">
            <v>11605</v>
          </cell>
        </row>
        <row r="358">
          <cell r="C358">
            <v>13845</v>
          </cell>
          <cell r="D358">
            <v>14155</v>
          </cell>
          <cell r="E358">
            <v>13960</v>
          </cell>
          <cell r="F358">
            <v>14460</v>
          </cell>
        </row>
        <row r="359">
          <cell r="C359">
            <v>14485</v>
          </cell>
          <cell r="D359">
            <v>14760</v>
          </cell>
          <cell r="E359">
            <v>14605</v>
          </cell>
          <cell r="F359">
            <v>15065</v>
          </cell>
        </row>
        <row r="360">
          <cell r="C360">
            <v>17705</v>
          </cell>
          <cell r="D360">
            <v>17980</v>
          </cell>
          <cell r="E360">
            <v>17815</v>
          </cell>
          <cell r="F360">
            <v>18280</v>
          </cell>
        </row>
        <row r="362">
          <cell r="C362">
            <v>25975</v>
          </cell>
          <cell r="D362">
            <v>26575</v>
          </cell>
          <cell r="E362">
            <v>26090</v>
          </cell>
          <cell r="F362">
            <v>27180</v>
          </cell>
        </row>
        <row r="363">
          <cell r="C363">
            <v>28170</v>
          </cell>
          <cell r="D363">
            <v>28765</v>
          </cell>
          <cell r="E363">
            <v>28280</v>
          </cell>
          <cell r="F363">
            <v>29375</v>
          </cell>
        </row>
        <row r="364">
          <cell r="C364">
            <v>37765</v>
          </cell>
          <cell r="D364">
            <v>38880</v>
          </cell>
          <cell r="E364">
            <v>38005</v>
          </cell>
          <cell r="F364">
            <v>39955</v>
          </cell>
        </row>
        <row r="365">
          <cell r="C365">
            <v>44245</v>
          </cell>
          <cell r="D365">
            <v>45340</v>
          </cell>
          <cell r="E365">
            <v>44485</v>
          </cell>
          <cell r="F365">
            <v>46425</v>
          </cell>
        </row>
        <row r="366">
          <cell r="C366">
            <v>31115</v>
          </cell>
          <cell r="D366">
            <v>31875</v>
          </cell>
          <cell r="E366">
            <v>31230</v>
          </cell>
          <cell r="F366">
            <v>32470</v>
          </cell>
        </row>
        <row r="367">
          <cell r="C367">
            <v>35135</v>
          </cell>
          <cell r="D367">
            <v>35920</v>
          </cell>
          <cell r="E367">
            <v>35255</v>
          </cell>
          <cell r="F367">
            <v>36510</v>
          </cell>
        </row>
        <row r="368">
          <cell r="C368">
            <v>41825</v>
          </cell>
          <cell r="D368">
            <v>43575</v>
          </cell>
          <cell r="E368">
            <v>42055</v>
          </cell>
          <cell r="F368">
            <v>44185</v>
          </cell>
        </row>
        <row r="369">
          <cell r="C369">
            <v>48655</v>
          </cell>
          <cell r="D369">
            <v>50415</v>
          </cell>
          <cell r="E369">
            <v>48885</v>
          </cell>
          <cell r="F369">
            <v>51010</v>
          </cell>
        </row>
        <row r="370">
          <cell r="C370">
            <v>29250</v>
          </cell>
          <cell r="D370">
            <v>29785</v>
          </cell>
          <cell r="E370">
            <v>29370</v>
          </cell>
          <cell r="F370">
            <v>30345</v>
          </cell>
        </row>
        <row r="371">
          <cell r="C371">
            <v>32990</v>
          </cell>
          <cell r="D371">
            <v>33530</v>
          </cell>
          <cell r="E371">
            <v>33105</v>
          </cell>
          <cell r="F371">
            <v>34060</v>
          </cell>
        </row>
        <row r="372">
          <cell r="C372">
            <v>37340</v>
          </cell>
          <cell r="D372">
            <v>38065</v>
          </cell>
          <cell r="E372">
            <v>37465</v>
          </cell>
          <cell r="F372">
            <v>38635</v>
          </cell>
        </row>
        <row r="373">
          <cell r="C373">
            <v>40995</v>
          </cell>
          <cell r="D373">
            <v>41755</v>
          </cell>
          <cell r="E373">
            <v>41120</v>
          </cell>
          <cell r="F373">
            <v>42325</v>
          </cell>
        </row>
        <row r="377">
          <cell r="H377">
            <v>4305</v>
          </cell>
        </row>
        <row r="378">
          <cell r="H378">
            <v>8400</v>
          </cell>
        </row>
        <row r="379">
          <cell r="H379">
            <v>190</v>
          </cell>
        </row>
        <row r="381">
          <cell r="H381">
            <v>835</v>
          </cell>
        </row>
        <row r="382">
          <cell r="H382">
            <v>4595</v>
          </cell>
        </row>
        <row r="384">
          <cell r="H384">
            <v>755</v>
          </cell>
        </row>
        <row r="385">
          <cell r="H385">
            <v>1350</v>
          </cell>
        </row>
        <row r="386">
          <cell r="H386">
            <v>2625</v>
          </cell>
        </row>
        <row r="387">
          <cell r="H387">
            <v>4250</v>
          </cell>
        </row>
        <row r="388">
          <cell r="H388">
            <v>540</v>
          </cell>
        </row>
        <row r="389">
          <cell r="H389">
            <v>655</v>
          </cell>
        </row>
        <row r="390">
          <cell r="H390">
            <v>1985</v>
          </cell>
        </row>
        <row r="394">
          <cell r="H394">
            <v>2334</v>
          </cell>
        </row>
        <row r="395">
          <cell r="H395">
            <v>2887.5</v>
          </cell>
        </row>
        <row r="396">
          <cell r="H396">
            <v>2887.5</v>
          </cell>
        </row>
        <row r="397">
          <cell r="H397">
            <v>1833.33</v>
          </cell>
        </row>
        <row r="399">
          <cell r="H399">
            <v>3335</v>
          </cell>
        </row>
        <row r="401">
          <cell r="F401">
            <v>3465</v>
          </cell>
          <cell r="G401">
            <v>3570</v>
          </cell>
        </row>
        <row r="402">
          <cell r="F402">
            <v>6238.3333333333339</v>
          </cell>
          <cell r="G402">
            <v>6363.3333333333339</v>
          </cell>
          <cell r="H402">
            <v>6493.3333333333339</v>
          </cell>
        </row>
        <row r="405">
          <cell r="D405">
            <v>5580</v>
          </cell>
          <cell r="E405">
            <v>5705</v>
          </cell>
          <cell r="F405">
            <v>5685</v>
          </cell>
          <cell r="G405">
            <v>5600</v>
          </cell>
        </row>
        <row r="409">
          <cell r="H409">
            <v>3050</v>
          </cell>
        </row>
        <row r="410">
          <cell r="H410">
            <v>3250</v>
          </cell>
        </row>
        <row r="411">
          <cell r="H411">
            <v>3050</v>
          </cell>
        </row>
        <row r="413">
          <cell r="H413">
            <v>4900</v>
          </cell>
        </row>
        <row r="414">
          <cell r="H414">
            <v>5000</v>
          </cell>
        </row>
        <row r="415">
          <cell r="H415">
            <v>5100</v>
          </cell>
        </row>
        <row r="418">
          <cell r="H418">
            <v>3050</v>
          </cell>
        </row>
        <row r="419">
          <cell r="H419">
            <v>3500</v>
          </cell>
        </row>
        <row r="420">
          <cell r="H420">
            <v>3200</v>
          </cell>
        </row>
        <row r="421">
          <cell r="H421">
            <v>3050</v>
          </cell>
        </row>
        <row r="422">
          <cell r="H422">
            <v>3250</v>
          </cell>
        </row>
        <row r="423">
          <cell r="H423">
            <v>3200</v>
          </cell>
        </row>
        <row r="424">
          <cell r="H424">
            <v>3500</v>
          </cell>
        </row>
        <row r="425">
          <cell r="H425">
            <v>3200</v>
          </cell>
        </row>
        <row r="426">
          <cell r="H426">
            <v>3400</v>
          </cell>
        </row>
        <row r="430">
          <cell r="H430">
            <v>900</v>
          </cell>
        </row>
        <row r="431">
          <cell r="H431">
            <v>1050</v>
          </cell>
        </row>
        <row r="432">
          <cell r="H432">
            <v>1815</v>
          </cell>
        </row>
        <row r="433">
          <cell r="H433">
            <v>2180</v>
          </cell>
        </row>
        <row r="436">
          <cell r="H436">
            <v>88</v>
          </cell>
        </row>
        <row r="437">
          <cell r="H437">
            <v>44</v>
          </cell>
        </row>
        <row r="439">
          <cell r="H439">
            <v>380</v>
          </cell>
        </row>
        <row r="445">
          <cell r="H445">
            <v>10675</v>
          </cell>
        </row>
        <row r="446">
          <cell r="H446">
            <v>18995</v>
          </cell>
        </row>
        <row r="449">
          <cell r="H449">
            <v>12075</v>
          </cell>
        </row>
        <row r="450">
          <cell r="H450">
            <v>8655</v>
          </cell>
        </row>
        <row r="451">
          <cell r="H451">
            <v>7875</v>
          </cell>
        </row>
        <row r="455">
          <cell r="H455">
            <v>708</v>
          </cell>
        </row>
        <row r="461">
          <cell r="H461">
            <v>91866.25</v>
          </cell>
        </row>
        <row r="462">
          <cell r="H462">
            <v>30712.5</v>
          </cell>
        </row>
        <row r="463">
          <cell r="H463">
            <v>35262.5</v>
          </cell>
        </row>
        <row r="464">
          <cell r="H464">
            <v>41825</v>
          </cell>
        </row>
        <row r="465">
          <cell r="H465">
            <v>153405</v>
          </cell>
        </row>
        <row r="466">
          <cell r="H466">
            <v>30807.000000000004</v>
          </cell>
        </row>
        <row r="467">
          <cell r="H467">
            <v>35262.5</v>
          </cell>
        </row>
        <row r="468">
          <cell r="H468">
            <v>41825</v>
          </cell>
        </row>
        <row r="469">
          <cell r="H469">
            <v>176575</v>
          </cell>
        </row>
        <row r="470">
          <cell r="H470">
            <v>37887.5</v>
          </cell>
        </row>
        <row r="471">
          <cell r="H471">
            <v>49918.75</v>
          </cell>
        </row>
        <row r="472">
          <cell r="H472">
            <v>73456.25</v>
          </cell>
        </row>
        <row r="475">
          <cell r="H475">
            <v>151235</v>
          </cell>
        </row>
        <row r="476">
          <cell r="H476">
            <v>30808.75</v>
          </cell>
        </row>
        <row r="477">
          <cell r="H477">
            <v>35253.75</v>
          </cell>
        </row>
        <row r="478">
          <cell r="H478">
            <v>41825</v>
          </cell>
        </row>
        <row r="481">
          <cell r="H481">
            <v>158383.75</v>
          </cell>
        </row>
        <row r="482">
          <cell r="H482">
            <v>55037.5</v>
          </cell>
        </row>
        <row r="483">
          <cell r="H483">
            <v>462892.5</v>
          </cell>
        </row>
        <row r="488">
          <cell r="H488">
            <v>88795</v>
          </cell>
        </row>
        <row r="489">
          <cell r="H489">
            <v>94150</v>
          </cell>
        </row>
        <row r="490">
          <cell r="H490">
            <v>103915</v>
          </cell>
        </row>
        <row r="491">
          <cell r="H491">
            <v>307365.625</v>
          </cell>
        </row>
        <row r="513">
          <cell r="G513">
            <v>60900</v>
          </cell>
        </row>
        <row r="514">
          <cell r="G514">
            <v>66675</v>
          </cell>
        </row>
        <row r="515">
          <cell r="G515">
            <v>69510</v>
          </cell>
        </row>
        <row r="516">
          <cell r="G516">
            <v>72975</v>
          </cell>
        </row>
        <row r="517">
          <cell r="G517">
            <v>77175</v>
          </cell>
        </row>
        <row r="518">
          <cell r="G518">
            <v>77175</v>
          </cell>
        </row>
        <row r="519">
          <cell r="G519">
            <v>89250</v>
          </cell>
        </row>
        <row r="520">
          <cell r="G520">
            <v>85575</v>
          </cell>
        </row>
        <row r="521">
          <cell r="G521">
            <v>97650</v>
          </cell>
        </row>
        <row r="522">
          <cell r="G522">
            <v>110250</v>
          </cell>
        </row>
        <row r="525">
          <cell r="G525">
            <v>53025</v>
          </cell>
        </row>
        <row r="526">
          <cell r="G526">
            <v>57225</v>
          </cell>
        </row>
        <row r="527">
          <cell r="G527">
            <v>62160</v>
          </cell>
        </row>
        <row r="528">
          <cell r="G528">
            <v>64050</v>
          </cell>
        </row>
        <row r="529">
          <cell r="G529">
            <v>74550</v>
          </cell>
        </row>
        <row r="530">
          <cell r="G530">
            <v>80850</v>
          </cell>
        </row>
        <row r="531">
          <cell r="G531">
            <v>109725</v>
          </cell>
        </row>
        <row r="532">
          <cell r="G532">
            <v>109725</v>
          </cell>
        </row>
        <row r="535">
          <cell r="G535">
            <v>50925</v>
          </cell>
        </row>
        <row r="536">
          <cell r="G536">
            <v>63000</v>
          </cell>
        </row>
        <row r="537">
          <cell r="G537">
            <v>53550</v>
          </cell>
        </row>
        <row r="538">
          <cell r="G538">
            <v>59850</v>
          </cell>
        </row>
        <row r="539">
          <cell r="G539">
            <v>78750</v>
          </cell>
        </row>
        <row r="541">
          <cell r="G541">
            <v>1365</v>
          </cell>
        </row>
        <row r="542">
          <cell r="G542">
            <v>1890</v>
          </cell>
        </row>
        <row r="543">
          <cell r="G543">
            <v>2625</v>
          </cell>
        </row>
        <row r="544">
          <cell r="G544">
            <v>1890</v>
          </cell>
        </row>
        <row r="546">
          <cell r="G546">
            <v>11760</v>
          </cell>
        </row>
        <row r="547">
          <cell r="G547">
            <v>13335</v>
          </cell>
        </row>
        <row r="548">
          <cell r="G548">
            <v>15960</v>
          </cell>
        </row>
        <row r="549">
          <cell r="G549">
            <v>16905</v>
          </cell>
        </row>
        <row r="550">
          <cell r="G550">
            <v>18900</v>
          </cell>
        </row>
        <row r="551">
          <cell r="G551">
            <v>21000</v>
          </cell>
        </row>
        <row r="552">
          <cell r="G552">
            <v>28350</v>
          </cell>
        </row>
        <row r="553">
          <cell r="G553">
            <v>28350</v>
          </cell>
        </row>
        <row r="554">
          <cell r="G554">
            <v>42000</v>
          </cell>
        </row>
        <row r="556">
          <cell r="G556">
            <v>9450</v>
          </cell>
        </row>
        <row r="557">
          <cell r="G557">
            <v>9975</v>
          </cell>
        </row>
        <row r="558">
          <cell r="G558">
            <v>6825</v>
          </cell>
        </row>
        <row r="559">
          <cell r="G559">
            <v>9450</v>
          </cell>
        </row>
        <row r="560">
          <cell r="G560">
            <v>682.5</v>
          </cell>
        </row>
        <row r="561">
          <cell r="G561">
            <v>1312.5</v>
          </cell>
        </row>
        <row r="562">
          <cell r="G562">
            <v>525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8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2.75"/>
  <cols>
    <col min="1" max="1" width="48.28515625" style="146" customWidth="1"/>
    <col min="2" max="2" width="4.28515625" style="146" customWidth="1"/>
    <col min="3" max="3" width="10" style="146" hidden="1" customWidth="1"/>
    <col min="4" max="4" width="10" style="212" customWidth="1"/>
    <col min="5" max="5" width="1.28515625" style="212" customWidth="1"/>
    <col min="6" max="6" width="48.28515625" style="146" customWidth="1"/>
    <col min="7" max="7" width="4.28515625" style="146" customWidth="1"/>
    <col min="8" max="8" width="10" style="146" hidden="1" customWidth="1"/>
    <col min="9" max="9" width="10" style="146" customWidth="1"/>
    <col min="10" max="10" width="9.140625" style="6" hidden="1" customWidth="1"/>
    <col min="11" max="11" width="9.140625" style="2"/>
    <col min="12" max="12" width="9.140625" style="2" customWidth="1"/>
    <col min="13" max="30" width="9.140625" style="2"/>
    <col min="31" max="16384" width="9.140625" style="6"/>
  </cols>
  <sheetData>
    <row r="1" spans="1:30" ht="99.95" customHeight="1">
      <c r="A1" s="812" t="s">
        <v>1211</v>
      </c>
      <c r="B1" s="813"/>
      <c r="C1" s="813"/>
      <c r="D1" s="813"/>
      <c r="E1" s="813"/>
      <c r="F1" s="813"/>
      <c r="G1" s="813"/>
      <c r="H1" s="813"/>
      <c r="I1" s="813"/>
    </row>
    <row r="2" spans="1:30" s="11" customFormat="1" ht="13.5" customHeight="1">
      <c r="A2" s="814" t="s">
        <v>1215</v>
      </c>
      <c r="B2" s="815"/>
      <c r="C2" s="815"/>
      <c r="D2" s="815"/>
      <c r="E2" s="815"/>
      <c r="F2" s="815"/>
      <c r="G2" s="815"/>
      <c r="H2" s="815"/>
      <c r="I2" s="815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3.5" customHeight="1">
      <c r="A3" s="816" t="s">
        <v>1209</v>
      </c>
      <c r="B3" s="817"/>
      <c r="C3" s="817"/>
      <c r="D3" s="817"/>
      <c r="E3" s="817"/>
      <c r="F3" s="817"/>
      <c r="G3" s="817"/>
      <c r="H3" s="817"/>
      <c r="I3" s="817"/>
    </row>
    <row r="4" spans="1:30" s="22" customFormat="1" ht="25.5" customHeight="1">
      <c r="A4" s="21" t="s">
        <v>5</v>
      </c>
      <c r="B4" s="21" t="s">
        <v>529</v>
      </c>
      <c r="C4" s="50" t="s">
        <v>530</v>
      </c>
      <c r="D4" s="206" t="s">
        <v>1214</v>
      </c>
      <c r="E4" s="21"/>
      <c r="F4" s="21" t="s">
        <v>5</v>
      </c>
      <c r="G4" s="21" t="s">
        <v>6</v>
      </c>
      <c r="H4" s="50" t="s">
        <v>530</v>
      </c>
      <c r="I4" s="206" t="s">
        <v>1214</v>
      </c>
      <c r="J4" s="5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22" customFormat="1" ht="13.5" customHeight="1">
      <c r="A5" s="828" t="s">
        <v>1052</v>
      </c>
      <c r="B5" s="829"/>
      <c r="C5" s="829"/>
      <c r="D5" s="830"/>
      <c r="E5" s="50"/>
      <c r="F5" s="825" t="s">
        <v>958</v>
      </c>
      <c r="G5" s="826"/>
      <c r="H5" s="826"/>
      <c r="I5" s="827"/>
      <c r="J5" s="5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22" customFormat="1" ht="13.5" customHeight="1">
      <c r="A6" s="101" t="s">
        <v>119</v>
      </c>
      <c r="B6" s="102" t="s">
        <v>8</v>
      </c>
      <c r="C6" s="103">
        <v>655</v>
      </c>
      <c r="D6" s="104">
        <f t="shared" ref="D6:D31" si="0">C6+C6*35%</f>
        <v>884.25</v>
      </c>
      <c r="E6" s="50"/>
      <c r="F6" s="105" t="s">
        <v>954</v>
      </c>
      <c r="G6" s="106" t="s">
        <v>8</v>
      </c>
      <c r="H6" s="107">
        <v>1270</v>
      </c>
      <c r="I6" s="104">
        <f>H6+H6*35%</f>
        <v>1714.5</v>
      </c>
      <c r="J6" s="52"/>
      <c r="K6" s="89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22" customFormat="1" ht="13.5" customHeight="1">
      <c r="A7" s="101" t="s">
        <v>1054</v>
      </c>
      <c r="B7" s="102" t="s">
        <v>8</v>
      </c>
      <c r="C7" s="108">
        <v>665</v>
      </c>
      <c r="D7" s="104">
        <f t="shared" si="0"/>
        <v>897.75</v>
      </c>
      <c r="E7" s="50"/>
      <c r="F7" s="105" t="s">
        <v>1040</v>
      </c>
      <c r="G7" s="106" t="s">
        <v>8</v>
      </c>
      <c r="H7" s="107">
        <v>1500</v>
      </c>
      <c r="I7" s="104">
        <f>H7+H7*35%</f>
        <v>2025</v>
      </c>
      <c r="J7" s="52"/>
      <c r="K7" s="9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s="22" customFormat="1" ht="13.5" customHeight="1">
      <c r="A8" s="101" t="s">
        <v>1053</v>
      </c>
      <c r="B8" s="102" t="s">
        <v>8</v>
      </c>
      <c r="C8" s="108">
        <v>835</v>
      </c>
      <c r="D8" s="104">
        <f t="shared" si="0"/>
        <v>1127.25</v>
      </c>
      <c r="E8" s="50"/>
      <c r="F8" s="105" t="s">
        <v>955</v>
      </c>
      <c r="G8" s="106" t="s">
        <v>8</v>
      </c>
      <c r="H8" s="107">
        <v>1540</v>
      </c>
      <c r="I8" s="104">
        <f t="shared" ref="I8:I10" si="1">H8+H8*35%</f>
        <v>2079</v>
      </c>
      <c r="J8" s="52"/>
      <c r="K8" s="9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s="22" customFormat="1" ht="13.5" customHeight="1">
      <c r="A9" s="101" t="s">
        <v>1102</v>
      </c>
      <c r="B9" s="102" t="s">
        <v>8</v>
      </c>
      <c r="C9" s="108">
        <v>841</v>
      </c>
      <c r="D9" s="104">
        <f t="shared" si="0"/>
        <v>1135.3499999999999</v>
      </c>
      <c r="E9" s="50"/>
      <c r="F9" s="105" t="s">
        <v>956</v>
      </c>
      <c r="G9" s="106" t="s">
        <v>8</v>
      </c>
      <c r="H9" s="107">
        <v>1550</v>
      </c>
      <c r="I9" s="104">
        <f t="shared" si="1"/>
        <v>2092.5</v>
      </c>
      <c r="J9" s="52"/>
      <c r="K9" s="9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s="22" customFormat="1" ht="13.5" customHeight="1">
      <c r="A10" s="101" t="s">
        <v>1101</v>
      </c>
      <c r="B10" s="102" t="s">
        <v>8</v>
      </c>
      <c r="C10" s="108">
        <v>861</v>
      </c>
      <c r="D10" s="104">
        <f t="shared" si="0"/>
        <v>1162.3499999999999</v>
      </c>
      <c r="E10" s="50"/>
      <c r="F10" s="105" t="s">
        <v>957</v>
      </c>
      <c r="G10" s="106" t="s">
        <v>8</v>
      </c>
      <c r="H10" s="107">
        <v>2120</v>
      </c>
      <c r="I10" s="104">
        <f t="shared" si="1"/>
        <v>2862</v>
      </c>
      <c r="J10" s="52"/>
      <c r="K10" s="9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s="22" customFormat="1" ht="13.5" customHeight="1">
      <c r="A11" s="101" t="s">
        <v>1100</v>
      </c>
      <c r="B11" s="102" t="s">
        <v>8</v>
      </c>
      <c r="C11" s="108">
        <v>997</v>
      </c>
      <c r="D11" s="104">
        <f t="shared" si="0"/>
        <v>1345.95</v>
      </c>
      <c r="E11" s="50"/>
      <c r="F11" s="818" t="s">
        <v>147</v>
      </c>
      <c r="G11" s="818"/>
      <c r="H11" s="818"/>
      <c r="I11" s="818"/>
      <c r="J11" s="52"/>
      <c r="K11" s="9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s="22" customFormat="1" ht="13.5" customHeight="1">
      <c r="A12" s="101" t="s">
        <v>120</v>
      </c>
      <c r="B12" s="102" t="s">
        <v>8</v>
      </c>
      <c r="C12" s="108">
        <v>1415</v>
      </c>
      <c r="D12" s="104">
        <f t="shared" si="0"/>
        <v>1910.25</v>
      </c>
      <c r="E12" s="50"/>
      <c r="F12" s="105" t="s">
        <v>1110</v>
      </c>
      <c r="G12" s="106" t="s">
        <v>8</v>
      </c>
      <c r="H12" s="107">
        <v>217</v>
      </c>
      <c r="I12" s="104">
        <f>H12+H12*35%</f>
        <v>292.95</v>
      </c>
      <c r="J12" s="52"/>
      <c r="K12" s="9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s="22" customFormat="1" ht="13.5" customHeight="1">
      <c r="A13" s="101" t="s">
        <v>1117</v>
      </c>
      <c r="B13" s="102" t="s">
        <v>8</v>
      </c>
      <c r="C13" s="108">
        <v>1193</v>
      </c>
      <c r="D13" s="104">
        <f t="shared" si="0"/>
        <v>1610.55</v>
      </c>
      <c r="E13" s="50"/>
      <c r="F13" s="105" t="s">
        <v>1111</v>
      </c>
      <c r="G13" s="106" t="s">
        <v>8</v>
      </c>
      <c r="H13" s="107">
        <v>221</v>
      </c>
      <c r="I13" s="104">
        <f t="shared" ref="I13:I18" si="2">H13+H13*35%</f>
        <v>298.35000000000002</v>
      </c>
      <c r="J13" s="52"/>
      <c r="K13" s="9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s="22" customFormat="1" ht="13.5" customHeight="1">
      <c r="A14" s="101" t="s">
        <v>1116</v>
      </c>
      <c r="B14" s="102" t="s">
        <v>8</v>
      </c>
      <c r="C14" s="108">
        <v>1388</v>
      </c>
      <c r="D14" s="104">
        <f t="shared" si="0"/>
        <v>1873.8</v>
      </c>
      <c r="E14" s="109"/>
      <c r="F14" s="105" t="s">
        <v>1112</v>
      </c>
      <c r="G14" s="106" t="s">
        <v>8</v>
      </c>
      <c r="H14" s="107">
        <v>245</v>
      </c>
      <c r="I14" s="104">
        <f t="shared" si="2"/>
        <v>330.75</v>
      </c>
      <c r="J14" s="52"/>
      <c r="K14" s="9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s="22" customFormat="1" ht="13.5" customHeight="1">
      <c r="A15" s="101" t="s">
        <v>863</v>
      </c>
      <c r="B15" s="102" t="s">
        <v>8</v>
      </c>
      <c r="C15" s="108">
        <v>1924.0864324000001</v>
      </c>
      <c r="D15" s="104">
        <f t="shared" si="0"/>
        <v>2597.5166837400002</v>
      </c>
      <c r="E15" s="109"/>
      <c r="F15" s="105" t="s">
        <v>1113</v>
      </c>
      <c r="G15" s="106" t="s">
        <v>8</v>
      </c>
      <c r="H15" s="107">
        <v>250</v>
      </c>
      <c r="I15" s="104">
        <f t="shared" si="2"/>
        <v>337.5</v>
      </c>
      <c r="J15" s="52"/>
      <c r="K15" s="9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s="22" customFormat="1" ht="13.5" customHeight="1">
      <c r="A16" s="101" t="s">
        <v>864</v>
      </c>
      <c r="B16" s="102" t="s">
        <v>8</v>
      </c>
      <c r="C16" s="108">
        <v>1956</v>
      </c>
      <c r="D16" s="104">
        <f t="shared" si="0"/>
        <v>2640.6</v>
      </c>
      <c r="E16" s="109"/>
      <c r="F16" s="105" t="s">
        <v>1114</v>
      </c>
      <c r="G16" s="106" t="s">
        <v>8</v>
      </c>
      <c r="H16" s="107">
        <v>306</v>
      </c>
      <c r="I16" s="104">
        <f t="shared" si="2"/>
        <v>413.1</v>
      </c>
      <c r="J16" s="52"/>
      <c r="K16" s="9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s="22" customFormat="1" ht="13.5" customHeight="1">
      <c r="A17" s="101" t="s">
        <v>865</v>
      </c>
      <c r="B17" s="102" t="s">
        <v>8</v>
      </c>
      <c r="C17" s="108">
        <v>2733</v>
      </c>
      <c r="D17" s="104">
        <f t="shared" si="0"/>
        <v>3689.55</v>
      </c>
      <c r="E17" s="109"/>
      <c r="F17" s="105" t="s">
        <v>1115</v>
      </c>
      <c r="G17" s="106" t="s">
        <v>8</v>
      </c>
      <c r="H17" s="107">
        <v>312</v>
      </c>
      <c r="I17" s="104">
        <f t="shared" si="2"/>
        <v>421.2</v>
      </c>
      <c r="J17" s="52"/>
      <c r="K17" s="9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s="22" customFormat="1" ht="13.5" customHeight="1">
      <c r="A18" s="101" t="s">
        <v>122</v>
      </c>
      <c r="B18" s="102" t="s">
        <v>8</v>
      </c>
      <c r="C18" s="108">
        <v>3713</v>
      </c>
      <c r="D18" s="104">
        <f t="shared" si="0"/>
        <v>5012.55</v>
      </c>
      <c r="E18" s="109"/>
      <c r="F18" s="105" t="s">
        <v>855</v>
      </c>
      <c r="G18" s="106" t="s">
        <v>8</v>
      </c>
      <c r="H18" s="107">
        <v>308</v>
      </c>
      <c r="I18" s="104">
        <f t="shared" si="2"/>
        <v>415.8</v>
      </c>
      <c r="J18" s="52"/>
      <c r="K18" s="9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s="22" customFormat="1" ht="13.5" customHeight="1">
      <c r="A19" s="101" t="s">
        <v>123</v>
      </c>
      <c r="B19" s="102" t="s">
        <v>8</v>
      </c>
      <c r="C19" s="108">
        <v>3905</v>
      </c>
      <c r="D19" s="104">
        <f t="shared" si="0"/>
        <v>5271.75</v>
      </c>
      <c r="E19" s="109"/>
      <c r="F19" s="105" t="s">
        <v>856</v>
      </c>
      <c r="G19" s="106" t="s">
        <v>8</v>
      </c>
      <c r="H19" s="107">
        <v>325</v>
      </c>
      <c r="I19" s="104">
        <f t="shared" ref="I19:I38" si="3">H19+H19*35%</f>
        <v>438.75</v>
      </c>
      <c r="J19" s="52"/>
      <c r="K19" s="9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s="22" customFormat="1" ht="13.5" customHeight="1">
      <c r="A20" s="101" t="s">
        <v>124</v>
      </c>
      <c r="B20" s="102" t="s">
        <v>8</v>
      </c>
      <c r="C20" s="108">
        <v>4340</v>
      </c>
      <c r="D20" s="104">
        <f t="shared" si="0"/>
        <v>5859</v>
      </c>
      <c r="E20" s="109"/>
      <c r="F20" s="105" t="s">
        <v>857</v>
      </c>
      <c r="G20" s="106" t="s">
        <v>8</v>
      </c>
      <c r="H20" s="107">
        <v>381</v>
      </c>
      <c r="I20" s="104">
        <f t="shared" si="3"/>
        <v>514.35</v>
      </c>
      <c r="J20" s="52"/>
      <c r="K20" s="9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s="22" customFormat="1" ht="13.5" customHeight="1">
      <c r="A21" s="101" t="s">
        <v>131</v>
      </c>
      <c r="B21" s="102" t="s">
        <v>8</v>
      </c>
      <c r="C21" s="108">
        <v>4532</v>
      </c>
      <c r="D21" s="104">
        <f t="shared" si="0"/>
        <v>6118.2</v>
      </c>
      <c r="E21" s="109"/>
      <c r="F21" s="105" t="s">
        <v>866</v>
      </c>
      <c r="G21" s="106" t="s">
        <v>8</v>
      </c>
      <c r="H21" s="107">
        <v>401</v>
      </c>
      <c r="I21" s="104">
        <f t="shared" si="3"/>
        <v>541.35</v>
      </c>
      <c r="J21" s="52"/>
      <c r="K21" s="9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s="22" customFormat="1" ht="13.5" customHeight="1">
      <c r="A22" s="101" t="s">
        <v>125</v>
      </c>
      <c r="B22" s="102" t="s">
        <v>8</v>
      </c>
      <c r="C22" s="108">
        <v>6481</v>
      </c>
      <c r="D22" s="104">
        <f t="shared" si="0"/>
        <v>8749.35</v>
      </c>
      <c r="E22" s="109"/>
      <c r="F22" s="105" t="s">
        <v>858</v>
      </c>
      <c r="G22" s="106" t="s">
        <v>8</v>
      </c>
      <c r="H22" s="107">
        <v>460</v>
      </c>
      <c r="I22" s="104">
        <f t="shared" si="3"/>
        <v>621</v>
      </c>
      <c r="J22" s="52"/>
      <c r="K22" s="9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s="22" customFormat="1" ht="13.5" customHeight="1">
      <c r="A23" s="101" t="s">
        <v>126</v>
      </c>
      <c r="B23" s="102" t="s">
        <v>8</v>
      </c>
      <c r="C23" s="108">
        <v>6673</v>
      </c>
      <c r="D23" s="104">
        <f t="shared" si="0"/>
        <v>9008.5499999999993</v>
      </c>
      <c r="E23" s="109"/>
      <c r="F23" s="105" t="s">
        <v>867</v>
      </c>
      <c r="G23" s="106" t="s">
        <v>8</v>
      </c>
      <c r="H23" s="107">
        <v>487</v>
      </c>
      <c r="I23" s="104">
        <f t="shared" si="3"/>
        <v>657.45</v>
      </c>
      <c r="J23" s="52"/>
      <c r="K23" s="9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s="22" customFormat="1" ht="13.5" customHeight="1">
      <c r="A24" s="101" t="s">
        <v>127</v>
      </c>
      <c r="B24" s="102" t="s">
        <v>8</v>
      </c>
      <c r="C24" s="108">
        <v>7477</v>
      </c>
      <c r="D24" s="104">
        <f t="shared" si="0"/>
        <v>10093.950000000001</v>
      </c>
      <c r="E24" s="109"/>
      <c r="F24" s="105" t="s">
        <v>859</v>
      </c>
      <c r="G24" s="106" t="s">
        <v>8</v>
      </c>
      <c r="H24" s="107">
        <v>466</v>
      </c>
      <c r="I24" s="104">
        <f t="shared" si="3"/>
        <v>629.1</v>
      </c>
      <c r="J24" s="52"/>
      <c r="K24" s="9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s="22" customFormat="1" ht="13.5" customHeight="1">
      <c r="A25" s="101" t="s">
        <v>132</v>
      </c>
      <c r="B25" s="102" t="s">
        <v>8</v>
      </c>
      <c r="C25" s="108">
        <v>7669</v>
      </c>
      <c r="D25" s="104">
        <f t="shared" si="0"/>
        <v>10353.15</v>
      </c>
      <c r="E25" s="109"/>
      <c r="F25" s="105" t="s">
        <v>868</v>
      </c>
      <c r="G25" s="106" t="s">
        <v>8</v>
      </c>
      <c r="H25" s="107">
        <v>491</v>
      </c>
      <c r="I25" s="104">
        <f t="shared" si="3"/>
        <v>662.85</v>
      </c>
      <c r="J25" s="52"/>
      <c r="K25" s="9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s="23" customFormat="1" ht="13.5" customHeight="1">
      <c r="A26" s="101" t="s">
        <v>128</v>
      </c>
      <c r="B26" s="102" t="s">
        <v>8</v>
      </c>
      <c r="C26" s="108">
        <v>12637</v>
      </c>
      <c r="D26" s="104">
        <f t="shared" si="0"/>
        <v>17059.95</v>
      </c>
      <c r="E26" s="109"/>
      <c r="F26" s="105" t="s">
        <v>860</v>
      </c>
      <c r="G26" s="106" t="s">
        <v>8</v>
      </c>
      <c r="H26" s="107">
        <v>476</v>
      </c>
      <c r="I26" s="104">
        <f t="shared" si="3"/>
        <v>642.6</v>
      </c>
      <c r="J26" s="53"/>
      <c r="K26" s="90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23" customFormat="1" ht="13.5" customHeight="1">
      <c r="A27" s="101" t="s">
        <v>129</v>
      </c>
      <c r="B27" s="102" t="s">
        <v>8</v>
      </c>
      <c r="C27" s="108">
        <v>13405</v>
      </c>
      <c r="D27" s="104">
        <f t="shared" si="0"/>
        <v>18096.75</v>
      </c>
      <c r="E27" s="109"/>
      <c r="F27" s="105" t="s">
        <v>869</v>
      </c>
      <c r="G27" s="106" t="s">
        <v>8</v>
      </c>
      <c r="H27" s="107">
        <v>499</v>
      </c>
      <c r="I27" s="104">
        <f t="shared" si="3"/>
        <v>673.65</v>
      </c>
      <c r="J27" s="53"/>
      <c r="K27" s="90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23" customFormat="1" ht="13.5" customHeight="1">
      <c r="A28" s="101" t="s">
        <v>1069</v>
      </c>
      <c r="B28" s="102" t="s">
        <v>8</v>
      </c>
      <c r="C28" s="108">
        <v>16279</v>
      </c>
      <c r="D28" s="104">
        <f t="shared" si="0"/>
        <v>21976.65</v>
      </c>
      <c r="E28" s="109"/>
      <c r="F28" s="105" t="s">
        <v>861</v>
      </c>
      <c r="G28" s="106" t="s">
        <v>8</v>
      </c>
      <c r="H28" s="107">
        <v>676</v>
      </c>
      <c r="I28" s="104">
        <f t="shared" si="3"/>
        <v>912.6</v>
      </c>
      <c r="J28" s="53"/>
      <c r="K28" s="90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23" customFormat="1" ht="13.5" customHeight="1">
      <c r="A29" s="101" t="s">
        <v>1070</v>
      </c>
      <c r="B29" s="102" t="s">
        <v>8</v>
      </c>
      <c r="C29" s="108">
        <v>17047</v>
      </c>
      <c r="D29" s="104">
        <f t="shared" si="0"/>
        <v>23013.45</v>
      </c>
      <c r="E29" s="109"/>
      <c r="F29" s="105" t="s">
        <v>870</v>
      </c>
      <c r="G29" s="106" t="s">
        <v>8</v>
      </c>
      <c r="H29" s="107">
        <v>702</v>
      </c>
      <c r="I29" s="104">
        <f t="shared" si="3"/>
        <v>947.7</v>
      </c>
      <c r="J29" s="53"/>
      <c r="K29" s="90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23" customFormat="1" ht="13.5" customHeight="1">
      <c r="A30" s="101" t="s">
        <v>134</v>
      </c>
      <c r="B30" s="102" t="s">
        <v>8</v>
      </c>
      <c r="C30" s="108">
        <v>16495</v>
      </c>
      <c r="D30" s="104">
        <f t="shared" si="0"/>
        <v>22268.25</v>
      </c>
      <c r="E30" s="109"/>
      <c r="F30" s="105" t="s">
        <v>862</v>
      </c>
      <c r="G30" s="106" t="s">
        <v>8</v>
      </c>
      <c r="H30" s="107">
        <v>679</v>
      </c>
      <c r="I30" s="104">
        <f t="shared" si="3"/>
        <v>916.65</v>
      </c>
      <c r="J30" s="53"/>
      <c r="K30" s="90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23" customFormat="1" ht="13.5" customHeight="1">
      <c r="A31" s="101" t="s">
        <v>135</v>
      </c>
      <c r="B31" s="102" t="s">
        <v>8</v>
      </c>
      <c r="C31" s="108">
        <v>17263</v>
      </c>
      <c r="D31" s="104">
        <f t="shared" si="0"/>
        <v>23305.05</v>
      </c>
      <c r="E31" s="109"/>
      <c r="F31" s="105" t="s">
        <v>871</v>
      </c>
      <c r="G31" s="106" t="s">
        <v>107</v>
      </c>
      <c r="H31" s="107">
        <v>711</v>
      </c>
      <c r="I31" s="104">
        <f t="shared" si="3"/>
        <v>959.85</v>
      </c>
      <c r="J31" s="53"/>
      <c r="K31" s="90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23" customFormat="1" ht="13.5" customHeight="1">
      <c r="A32" s="819" t="s">
        <v>70</v>
      </c>
      <c r="B32" s="820"/>
      <c r="C32" s="820"/>
      <c r="D32" s="821"/>
      <c r="E32" s="109"/>
      <c r="F32" s="105" t="s">
        <v>872</v>
      </c>
      <c r="G32" s="106" t="s">
        <v>8</v>
      </c>
      <c r="H32" s="107">
        <v>2708</v>
      </c>
      <c r="I32" s="104">
        <f t="shared" si="3"/>
        <v>3655.8</v>
      </c>
      <c r="J32" s="5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23" customFormat="1" ht="13.5" customHeight="1">
      <c r="A33" s="101" t="s">
        <v>136</v>
      </c>
      <c r="B33" s="106" t="s">
        <v>8</v>
      </c>
      <c r="C33" s="110">
        <v>682</v>
      </c>
      <c r="D33" s="104">
        <f t="shared" ref="D33:D48" si="4">C33+C33*35%</f>
        <v>920.7</v>
      </c>
      <c r="E33" s="109"/>
      <c r="F33" s="105" t="s">
        <v>873</v>
      </c>
      <c r="G33" s="106" t="s">
        <v>8</v>
      </c>
      <c r="H33" s="107">
        <v>2853</v>
      </c>
      <c r="I33" s="104">
        <f t="shared" si="3"/>
        <v>3851.55</v>
      </c>
      <c r="J33" s="5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23" customFormat="1" ht="13.5" customHeight="1">
      <c r="A34" s="101" t="s">
        <v>139</v>
      </c>
      <c r="B34" s="106" t="s">
        <v>8</v>
      </c>
      <c r="C34" s="110">
        <v>1157</v>
      </c>
      <c r="D34" s="104">
        <f t="shared" si="4"/>
        <v>1561.95</v>
      </c>
      <c r="E34" s="109"/>
      <c r="F34" s="105" t="s">
        <v>874</v>
      </c>
      <c r="G34" s="106" t="s">
        <v>8</v>
      </c>
      <c r="H34" s="107">
        <v>3794</v>
      </c>
      <c r="I34" s="104">
        <f t="shared" si="3"/>
        <v>5121.8999999999996</v>
      </c>
      <c r="J34" s="5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23" customFormat="1" ht="13.5" customHeight="1">
      <c r="A35" s="101" t="s">
        <v>137</v>
      </c>
      <c r="B35" s="106" t="s">
        <v>8</v>
      </c>
      <c r="C35" s="110">
        <v>891</v>
      </c>
      <c r="D35" s="104">
        <f t="shared" si="4"/>
        <v>1202.8499999999999</v>
      </c>
      <c r="E35" s="109"/>
      <c r="F35" s="105" t="s">
        <v>875</v>
      </c>
      <c r="G35" s="106" t="s">
        <v>8</v>
      </c>
      <c r="H35" s="107">
        <v>5402</v>
      </c>
      <c r="I35" s="104">
        <f t="shared" si="3"/>
        <v>7292.7</v>
      </c>
      <c r="J35" s="5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23" customFormat="1" ht="13.5" customHeight="1">
      <c r="A36" s="101" t="s">
        <v>138</v>
      </c>
      <c r="B36" s="106" t="s">
        <v>8</v>
      </c>
      <c r="C36" s="110">
        <v>1843</v>
      </c>
      <c r="D36" s="104">
        <f t="shared" si="4"/>
        <v>2488.0500000000002</v>
      </c>
      <c r="E36" s="109"/>
      <c r="F36" s="105" t="s">
        <v>876</v>
      </c>
      <c r="G36" s="106" t="s">
        <v>8</v>
      </c>
      <c r="H36" s="107">
        <v>5729</v>
      </c>
      <c r="I36" s="104">
        <f t="shared" si="3"/>
        <v>7734.15</v>
      </c>
      <c r="J36" s="5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23" customFormat="1" ht="13.5" customHeight="1">
      <c r="A37" s="101" t="s">
        <v>356</v>
      </c>
      <c r="B37" s="106" t="s">
        <v>8</v>
      </c>
      <c r="C37" s="110">
        <v>1111</v>
      </c>
      <c r="D37" s="104">
        <f t="shared" si="4"/>
        <v>1499.85</v>
      </c>
      <c r="E37" s="109"/>
      <c r="F37" s="105" t="s">
        <v>877</v>
      </c>
      <c r="G37" s="106" t="s">
        <v>8</v>
      </c>
      <c r="H37" s="107">
        <v>7465</v>
      </c>
      <c r="I37" s="104">
        <f t="shared" si="3"/>
        <v>10077.75</v>
      </c>
      <c r="J37" s="5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23" customFormat="1" ht="13.5" customHeight="1">
      <c r="A38" s="101" t="s">
        <v>357</v>
      </c>
      <c r="B38" s="106" t="s">
        <v>8</v>
      </c>
      <c r="C38" s="110">
        <v>2277</v>
      </c>
      <c r="D38" s="104">
        <f t="shared" si="4"/>
        <v>3073.95</v>
      </c>
      <c r="E38" s="109"/>
      <c r="F38" s="105" t="s">
        <v>878</v>
      </c>
      <c r="G38" s="106" t="s">
        <v>8</v>
      </c>
      <c r="H38" s="107">
        <v>8582</v>
      </c>
      <c r="I38" s="104">
        <f t="shared" si="3"/>
        <v>11585.7</v>
      </c>
      <c r="J38" s="5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23" customFormat="1" ht="13.5" customHeight="1">
      <c r="A39" s="101" t="s">
        <v>358</v>
      </c>
      <c r="B39" s="106" t="s">
        <v>8</v>
      </c>
      <c r="C39" s="110">
        <v>5939</v>
      </c>
      <c r="D39" s="104">
        <f t="shared" si="4"/>
        <v>8017.65</v>
      </c>
      <c r="E39" s="109"/>
      <c r="F39" s="818" t="s">
        <v>148</v>
      </c>
      <c r="G39" s="818"/>
      <c r="H39" s="818"/>
      <c r="I39" s="818"/>
      <c r="J39" s="5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23" customFormat="1" ht="13.5" customHeight="1">
      <c r="A40" s="101" t="s">
        <v>359</v>
      </c>
      <c r="B40" s="106" t="s">
        <v>8</v>
      </c>
      <c r="C40" s="110">
        <v>9438</v>
      </c>
      <c r="D40" s="104">
        <f t="shared" si="4"/>
        <v>12741.3</v>
      </c>
      <c r="E40" s="109"/>
      <c r="F40" s="105" t="s">
        <v>140</v>
      </c>
      <c r="G40" s="106" t="s">
        <v>8</v>
      </c>
      <c r="H40" s="110">
        <v>250</v>
      </c>
      <c r="I40" s="104">
        <f>H40+H40*35%</f>
        <v>337.5</v>
      </c>
      <c r="J40" s="5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23" customFormat="1" ht="13.5" customHeight="1">
      <c r="A41" s="101" t="s">
        <v>391</v>
      </c>
      <c r="B41" s="106" t="s">
        <v>8</v>
      </c>
      <c r="C41" s="110">
        <v>6292</v>
      </c>
      <c r="D41" s="104">
        <f t="shared" si="4"/>
        <v>8494.2000000000007</v>
      </c>
      <c r="E41" s="109"/>
      <c r="F41" s="105" t="s">
        <v>1104</v>
      </c>
      <c r="G41" s="106" t="s">
        <v>8</v>
      </c>
      <c r="H41" s="107">
        <v>229</v>
      </c>
      <c r="I41" s="104">
        <f t="shared" ref="I41:I67" si="5">H41+H41*35%</f>
        <v>309.14999999999998</v>
      </c>
      <c r="J41" s="5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23" customFormat="1" ht="13.5" customHeight="1">
      <c r="A42" s="101" t="s">
        <v>382</v>
      </c>
      <c r="B42" s="106" t="s">
        <v>8</v>
      </c>
      <c r="C42" s="110">
        <v>11091</v>
      </c>
      <c r="D42" s="104">
        <f t="shared" si="4"/>
        <v>14972.85</v>
      </c>
      <c r="E42" s="109"/>
      <c r="F42" s="105" t="s">
        <v>1105</v>
      </c>
      <c r="G42" s="106" t="s">
        <v>8</v>
      </c>
      <c r="H42" s="107">
        <v>234</v>
      </c>
      <c r="I42" s="104">
        <f t="shared" si="5"/>
        <v>315.89999999999998</v>
      </c>
      <c r="J42" s="5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23" customFormat="1" ht="13.5" customHeight="1">
      <c r="A43" s="101" t="s">
        <v>392</v>
      </c>
      <c r="B43" s="106" t="s">
        <v>8</v>
      </c>
      <c r="C43" s="110">
        <v>11220</v>
      </c>
      <c r="D43" s="104">
        <f t="shared" si="4"/>
        <v>15147</v>
      </c>
      <c r="E43" s="109"/>
      <c r="F43" s="105" t="s">
        <v>1106</v>
      </c>
      <c r="G43" s="106" t="s">
        <v>8</v>
      </c>
      <c r="H43" s="107">
        <v>271</v>
      </c>
      <c r="I43" s="104">
        <f t="shared" si="5"/>
        <v>365.85</v>
      </c>
      <c r="J43" s="5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23" customFormat="1" ht="13.5" customHeight="1">
      <c r="A44" s="101" t="s">
        <v>383</v>
      </c>
      <c r="B44" s="106" t="s">
        <v>8</v>
      </c>
      <c r="C44" s="110">
        <v>16795</v>
      </c>
      <c r="D44" s="104">
        <f t="shared" si="4"/>
        <v>22673.25</v>
      </c>
      <c r="E44" s="109"/>
      <c r="F44" s="105" t="s">
        <v>1107</v>
      </c>
      <c r="G44" s="106" t="s">
        <v>8</v>
      </c>
      <c r="H44" s="107">
        <v>276</v>
      </c>
      <c r="I44" s="104">
        <f t="shared" si="5"/>
        <v>372.6</v>
      </c>
      <c r="J44" s="5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23" customFormat="1" ht="13.5" customHeight="1">
      <c r="A45" s="101" t="s">
        <v>393</v>
      </c>
      <c r="B45" s="106" t="s">
        <v>8</v>
      </c>
      <c r="C45" s="110">
        <v>12210</v>
      </c>
      <c r="D45" s="104">
        <f t="shared" si="4"/>
        <v>16483.5</v>
      </c>
      <c r="E45" s="109"/>
      <c r="F45" s="105" t="s">
        <v>1108</v>
      </c>
      <c r="G45" s="106" t="s">
        <v>8</v>
      </c>
      <c r="H45" s="107">
        <v>346</v>
      </c>
      <c r="I45" s="104">
        <f t="shared" si="5"/>
        <v>467.1</v>
      </c>
      <c r="J45" s="5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23" customFormat="1" ht="13.5" customHeight="1">
      <c r="A46" s="101" t="s">
        <v>384</v>
      </c>
      <c r="B46" s="106" t="s">
        <v>8</v>
      </c>
      <c r="C46" s="110">
        <v>19648</v>
      </c>
      <c r="D46" s="104">
        <f t="shared" si="4"/>
        <v>26524.799999999999</v>
      </c>
      <c r="E46" s="109"/>
      <c r="F46" s="105" t="s">
        <v>1109</v>
      </c>
      <c r="G46" s="106" t="s">
        <v>8</v>
      </c>
      <c r="H46" s="107">
        <v>352</v>
      </c>
      <c r="I46" s="104">
        <f t="shared" si="5"/>
        <v>475.2</v>
      </c>
      <c r="J46" s="5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23" customFormat="1" ht="13.5" customHeight="1">
      <c r="A47" s="101" t="s">
        <v>360</v>
      </c>
      <c r="B47" s="106" t="s">
        <v>8</v>
      </c>
      <c r="C47" s="111">
        <v>62</v>
      </c>
      <c r="D47" s="104">
        <f t="shared" si="4"/>
        <v>83.7</v>
      </c>
      <c r="E47" s="109"/>
      <c r="F47" s="105" t="s">
        <v>879</v>
      </c>
      <c r="G47" s="106" t="s">
        <v>8</v>
      </c>
      <c r="H47" s="107">
        <v>353</v>
      </c>
      <c r="I47" s="104">
        <f t="shared" si="5"/>
        <v>476.55</v>
      </c>
      <c r="J47" s="5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23" customFormat="1" ht="13.5" customHeight="1">
      <c r="A48" s="101" t="s">
        <v>1173</v>
      </c>
      <c r="B48" s="106" t="s">
        <v>114</v>
      </c>
      <c r="C48" s="111">
        <v>216</v>
      </c>
      <c r="D48" s="104">
        <f t="shared" si="4"/>
        <v>291.60000000000002</v>
      </c>
      <c r="E48" s="109"/>
      <c r="F48" s="105" t="s">
        <v>899</v>
      </c>
      <c r="G48" s="106" t="s">
        <v>8</v>
      </c>
      <c r="H48" s="107">
        <v>370</v>
      </c>
      <c r="I48" s="104">
        <f t="shared" si="5"/>
        <v>499.5</v>
      </c>
      <c r="J48" s="5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23" customFormat="1" ht="13.5" customHeight="1">
      <c r="A49" s="819" t="s">
        <v>364</v>
      </c>
      <c r="B49" s="820"/>
      <c r="C49" s="820"/>
      <c r="D49" s="821"/>
      <c r="E49" s="109"/>
      <c r="F49" s="105" t="s">
        <v>880</v>
      </c>
      <c r="G49" s="106" t="s">
        <v>8</v>
      </c>
      <c r="H49" s="107">
        <v>437</v>
      </c>
      <c r="I49" s="104">
        <f t="shared" si="5"/>
        <v>589.95000000000005</v>
      </c>
      <c r="J49" s="5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23" customFormat="1" ht="13.5" customHeight="1">
      <c r="A50" s="105" t="s">
        <v>361</v>
      </c>
      <c r="B50" s="106" t="s">
        <v>8</v>
      </c>
      <c r="C50" s="107">
        <v>1250</v>
      </c>
      <c r="D50" s="104">
        <f>C50+C50*35%</f>
        <v>1687.5</v>
      </c>
      <c r="E50" s="109"/>
      <c r="F50" s="105" t="s">
        <v>886</v>
      </c>
      <c r="G50" s="106" t="s">
        <v>8</v>
      </c>
      <c r="H50" s="107">
        <v>457</v>
      </c>
      <c r="I50" s="104">
        <f t="shared" si="5"/>
        <v>616.95000000000005</v>
      </c>
      <c r="J50" s="5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23" customFormat="1" ht="13.5" customHeight="1">
      <c r="A51" s="105" t="s">
        <v>362</v>
      </c>
      <c r="B51" s="106" t="s">
        <v>8</v>
      </c>
      <c r="C51" s="107">
        <v>1910</v>
      </c>
      <c r="D51" s="104">
        <f>C51+C51*35%</f>
        <v>2578.5</v>
      </c>
      <c r="E51" s="109"/>
      <c r="F51" s="105" t="s">
        <v>881</v>
      </c>
      <c r="G51" s="106" t="s">
        <v>8</v>
      </c>
      <c r="H51" s="107">
        <v>544</v>
      </c>
      <c r="I51" s="104">
        <f t="shared" si="5"/>
        <v>734.4</v>
      </c>
      <c r="J51" s="5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23" customFormat="1" ht="13.5" customHeight="1">
      <c r="A52" s="105" t="s">
        <v>363</v>
      </c>
      <c r="B52" s="106" t="s">
        <v>8</v>
      </c>
      <c r="C52" s="107">
        <v>2245</v>
      </c>
      <c r="D52" s="104">
        <f>C52+C52*35%</f>
        <v>3030.75</v>
      </c>
      <c r="E52" s="109"/>
      <c r="F52" s="105" t="s">
        <v>887</v>
      </c>
      <c r="G52" s="106" t="s">
        <v>8</v>
      </c>
      <c r="H52" s="107">
        <v>568</v>
      </c>
      <c r="I52" s="104">
        <f t="shared" si="5"/>
        <v>766.8</v>
      </c>
      <c r="J52" s="5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s="23" customFormat="1" ht="13.5" customHeight="1">
      <c r="A53" s="822" t="s">
        <v>535</v>
      </c>
      <c r="B53" s="823"/>
      <c r="C53" s="823"/>
      <c r="D53" s="824"/>
      <c r="E53" s="109"/>
      <c r="F53" s="105" t="s">
        <v>882</v>
      </c>
      <c r="G53" s="106" t="s">
        <v>8</v>
      </c>
      <c r="H53" s="107">
        <v>547</v>
      </c>
      <c r="I53" s="104">
        <f t="shared" si="5"/>
        <v>738.45</v>
      </c>
      <c r="J53" s="5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s="23" customFormat="1" ht="13.5" customHeight="1">
      <c r="A54" s="112" t="s">
        <v>966</v>
      </c>
      <c r="B54" s="113" t="s">
        <v>8</v>
      </c>
      <c r="C54" s="114">
        <v>3800</v>
      </c>
      <c r="D54" s="104">
        <f t="shared" ref="D54:D77" si="6">C54+C54*35%</f>
        <v>5130</v>
      </c>
      <c r="E54" s="109"/>
      <c r="F54" s="105" t="s">
        <v>888</v>
      </c>
      <c r="G54" s="106" t="s">
        <v>8</v>
      </c>
      <c r="H54" s="107">
        <v>571</v>
      </c>
      <c r="I54" s="104">
        <f t="shared" si="5"/>
        <v>770.85</v>
      </c>
      <c r="J54" s="53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s="23" customFormat="1" ht="13.5" customHeight="1">
      <c r="A55" s="112" t="s">
        <v>967</v>
      </c>
      <c r="B55" s="113" t="s">
        <v>8</v>
      </c>
      <c r="C55" s="114">
        <v>4000</v>
      </c>
      <c r="D55" s="104">
        <f t="shared" si="6"/>
        <v>5400</v>
      </c>
      <c r="E55" s="109"/>
      <c r="F55" s="105" t="s">
        <v>883</v>
      </c>
      <c r="G55" s="106" t="s">
        <v>8</v>
      </c>
      <c r="H55" s="107">
        <v>578</v>
      </c>
      <c r="I55" s="104">
        <f t="shared" si="5"/>
        <v>780.3</v>
      </c>
      <c r="J55" s="5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23" customFormat="1" ht="13.5" customHeight="1">
      <c r="A56" s="112" t="s">
        <v>968</v>
      </c>
      <c r="B56" s="113" t="s">
        <v>8</v>
      </c>
      <c r="C56" s="115">
        <v>4500</v>
      </c>
      <c r="D56" s="104">
        <f t="shared" si="6"/>
        <v>6075</v>
      </c>
      <c r="E56" s="109"/>
      <c r="F56" s="105" t="s">
        <v>889</v>
      </c>
      <c r="G56" s="106" t="s">
        <v>8</v>
      </c>
      <c r="H56" s="107">
        <v>604</v>
      </c>
      <c r="I56" s="104">
        <f t="shared" si="5"/>
        <v>815.4</v>
      </c>
      <c r="J56" s="5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23" customFormat="1" ht="13.5" customHeight="1">
      <c r="A57" s="112" t="s">
        <v>969</v>
      </c>
      <c r="B57" s="113" t="s">
        <v>8</v>
      </c>
      <c r="C57" s="115">
        <v>4900</v>
      </c>
      <c r="D57" s="104">
        <f t="shared" si="6"/>
        <v>6615</v>
      </c>
      <c r="E57" s="109"/>
      <c r="F57" s="105" t="s">
        <v>884</v>
      </c>
      <c r="G57" s="106" t="s">
        <v>8</v>
      </c>
      <c r="H57" s="107">
        <v>779</v>
      </c>
      <c r="I57" s="104">
        <f t="shared" si="5"/>
        <v>1051.6500000000001</v>
      </c>
      <c r="J57" s="5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22" customFormat="1" ht="13.5" customHeight="1">
      <c r="A58" s="112" t="s">
        <v>970</v>
      </c>
      <c r="B58" s="113" t="s">
        <v>8</v>
      </c>
      <c r="C58" s="115">
        <v>4700</v>
      </c>
      <c r="D58" s="104">
        <f t="shared" si="6"/>
        <v>6345</v>
      </c>
      <c r="E58" s="109"/>
      <c r="F58" s="105" t="s">
        <v>890</v>
      </c>
      <c r="G58" s="106" t="s">
        <v>8</v>
      </c>
      <c r="H58" s="107">
        <v>804</v>
      </c>
      <c r="I58" s="104">
        <f t="shared" si="5"/>
        <v>1085.4000000000001</v>
      </c>
      <c r="J58" s="5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s="22" customFormat="1" ht="13.5" customHeight="1">
      <c r="A59" s="112" t="s">
        <v>971</v>
      </c>
      <c r="B59" s="113" t="s">
        <v>8</v>
      </c>
      <c r="C59" s="115">
        <v>5200</v>
      </c>
      <c r="D59" s="104">
        <f t="shared" si="6"/>
        <v>7020</v>
      </c>
      <c r="E59" s="109"/>
      <c r="F59" s="105" t="s">
        <v>885</v>
      </c>
      <c r="G59" s="106" t="s">
        <v>8</v>
      </c>
      <c r="H59" s="107">
        <v>834</v>
      </c>
      <c r="I59" s="104">
        <f t="shared" si="5"/>
        <v>1125.9000000000001</v>
      </c>
      <c r="J59" s="5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s="22" customFormat="1" ht="13.5" customHeight="1">
      <c r="A60" s="112" t="s">
        <v>972</v>
      </c>
      <c r="B60" s="113" t="s">
        <v>8</v>
      </c>
      <c r="C60" s="115">
        <v>5100</v>
      </c>
      <c r="D60" s="104">
        <f t="shared" si="6"/>
        <v>6885</v>
      </c>
      <c r="E60" s="109"/>
      <c r="F60" s="105" t="s">
        <v>891</v>
      </c>
      <c r="G60" s="106" t="s">
        <v>8</v>
      </c>
      <c r="H60" s="107">
        <v>867</v>
      </c>
      <c r="I60" s="104">
        <f t="shared" si="5"/>
        <v>1170.45</v>
      </c>
      <c r="J60" s="5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s="22" customFormat="1" ht="13.5" customHeight="1">
      <c r="A61" s="112" t="s">
        <v>973</v>
      </c>
      <c r="B61" s="113" t="s">
        <v>8</v>
      </c>
      <c r="C61" s="115">
        <v>5700</v>
      </c>
      <c r="D61" s="104">
        <f t="shared" si="6"/>
        <v>7695</v>
      </c>
      <c r="E61" s="109"/>
      <c r="F61" s="105" t="s">
        <v>892</v>
      </c>
      <c r="G61" s="106" t="s">
        <v>8</v>
      </c>
      <c r="H61" s="107">
        <v>3036</v>
      </c>
      <c r="I61" s="104">
        <f t="shared" si="5"/>
        <v>4098.6000000000004</v>
      </c>
      <c r="J61" s="5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s="22" customFormat="1" ht="13.5" customHeight="1">
      <c r="A62" s="116" t="s">
        <v>974</v>
      </c>
      <c r="B62" s="113" t="s">
        <v>8</v>
      </c>
      <c r="C62" s="115">
        <v>5900</v>
      </c>
      <c r="D62" s="104">
        <f t="shared" si="6"/>
        <v>7965</v>
      </c>
      <c r="E62" s="164"/>
      <c r="F62" s="105" t="s">
        <v>893</v>
      </c>
      <c r="G62" s="106" t="s">
        <v>8</v>
      </c>
      <c r="H62" s="107">
        <v>3325</v>
      </c>
      <c r="I62" s="104">
        <f t="shared" si="5"/>
        <v>4488.75</v>
      </c>
      <c r="J62" s="5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s="22" customFormat="1" ht="13.5" customHeight="1">
      <c r="A63" s="116" t="s">
        <v>975</v>
      </c>
      <c r="B63" s="113" t="s">
        <v>8</v>
      </c>
      <c r="C63" s="115">
        <v>6700</v>
      </c>
      <c r="D63" s="104">
        <f t="shared" si="6"/>
        <v>9045</v>
      </c>
      <c r="E63" s="164"/>
      <c r="F63" s="105" t="s">
        <v>894</v>
      </c>
      <c r="G63" s="106" t="s">
        <v>8</v>
      </c>
      <c r="H63" s="107">
        <v>4335</v>
      </c>
      <c r="I63" s="104">
        <f t="shared" si="5"/>
        <v>5852.25</v>
      </c>
      <c r="J63" s="5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s="22" customFormat="1" ht="13.5" customHeight="1">
      <c r="A64" s="116" t="s">
        <v>976</v>
      </c>
      <c r="B64" s="113" t="s">
        <v>8</v>
      </c>
      <c r="C64" s="115">
        <v>8500</v>
      </c>
      <c r="D64" s="104">
        <f t="shared" si="6"/>
        <v>11475</v>
      </c>
      <c r="E64" s="109"/>
      <c r="F64" s="105" t="s">
        <v>895</v>
      </c>
      <c r="G64" s="106" t="s">
        <v>8</v>
      </c>
      <c r="H64" s="107">
        <v>6076</v>
      </c>
      <c r="I64" s="104">
        <f t="shared" si="5"/>
        <v>8202.6</v>
      </c>
      <c r="J64" s="5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s="22" customFormat="1" ht="13.5" customHeight="1">
      <c r="A65" s="116" t="s">
        <v>977</v>
      </c>
      <c r="B65" s="113" t="s">
        <v>8</v>
      </c>
      <c r="C65" s="115">
        <v>8900</v>
      </c>
      <c r="D65" s="104">
        <f t="shared" si="6"/>
        <v>12015</v>
      </c>
      <c r="E65" s="109"/>
      <c r="F65" s="105" t="s">
        <v>896</v>
      </c>
      <c r="G65" s="106" t="s">
        <v>8</v>
      </c>
      <c r="H65" s="107">
        <v>6668</v>
      </c>
      <c r="I65" s="104">
        <f t="shared" si="5"/>
        <v>9001.7999999999993</v>
      </c>
      <c r="J65" s="5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s="22" customFormat="1" ht="13.5" customHeight="1">
      <c r="A66" s="116" t="s">
        <v>1041</v>
      </c>
      <c r="B66" s="113" t="s">
        <v>8</v>
      </c>
      <c r="C66" s="115">
        <v>41000</v>
      </c>
      <c r="D66" s="104">
        <f t="shared" si="6"/>
        <v>55350</v>
      </c>
      <c r="E66" s="109"/>
      <c r="F66" s="105" t="s">
        <v>897</v>
      </c>
      <c r="G66" s="106" t="s">
        <v>8</v>
      </c>
      <c r="H66" s="107">
        <v>8472</v>
      </c>
      <c r="I66" s="104">
        <f t="shared" si="5"/>
        <v>11437.2</v>
      </c>
      <c r="J66" s="5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s="22" customFormat="1" ht="13.5" customHeight="1">
      <c r="A67" s="116" t="s">
        <v>1042</v>
      </c>
      <c r="B67" s="113" t="s">
        <v>8</v>
      </c>
      <c r="C67" s="115">
        <v>46000</v>
      </c>
      <c r="D67" s="104">
        <f t="shared" si="6"/>
        <v>62100</v>
      </c>
      <c r="E67" s="109"/>
      <c r="F67" s="105" t="s">
        <v>898</v>
      </c>
      <c r="G67" s="106" t="s">
        <v>8</v>
      </c>
      <c r="H67" s="107">
        <v>9927</v>
      </c>
      <c r="I67" s="104">
        <f t="shared" si="5"/>
        <v>13401.45</v>
      </c>
      <c r="J67" s="5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s="22" customFormat="1" ht="13.5" customHeight="1">
      <c r="A68" s="112" t="s">
        <v>978</v>
      </c>
      <c r="B68" s="113" t="s">
        <v>107</v>
      </c>
      <c r="C68" s="115">
        <v>46000</v>
      </c>
      <c r="D68" s="104">
        <f t="shared" si="6"/>
        <v>62100</v>
      </c>
      <c r="E68" s="109"/>
      <c r="F68" s="811" t="s">
        <v>424</v>
      </c>
      <c r="G68" s="811"/>
      <c r="H68" s="811"/>
      <c r="I68" s="811"/>
      <c r="J68" s="5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s="22" customFormat="1" ht="13.5" customHeight="1">
      <c r="A69" s="112" t="s">
        <v>979</v>
      </c>
      <c r="B69" s="113" t="s">
        <v>8</v>
      </c>
      <c r="C69" s="115">
        <v>50000</v>
      </c>
      <c r="D69" s="104">
        <f t="shared" si="6"/>
        <v>67500</v>
      </c>
      <c r="E69" s="109"/>
      <c r="F69" s="101" t="s">
        <v>108</v>
      </c>
      <c r="G69" s="102" t="s">
        <v>8</v>
      </c>
      <c r="H69" s="108">
        <v>667.7</v>
      </c>
      <c r="I69" s="104">
        <f>H69+H69*35%</f>
        <v>901.39499999999998</v>
      </c>
      <c r="J69" s="5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s="22" customFormat="1" ht="13.5" customHeight="1">
      <c r="A70" s="112" t="s">
        <v>980</v>
      </c>
      <c r="B70" s="113" t="s">
        <v>8</v>
      </c>
      <c r="C70" s="115">
        <v>50000</v>
      </c>
      <c r="D70" s="104">
        <f t="shared" si="6"/>
        <v>67500</v>
      </c>
      <c r="E70" s="109"/>
      <c r="F70" s="105" t="s">
        <v>109</v>
      </c>
      <c r="G70" s="106" t="s">
        <v>8</v>
      </c>
      <c r="H70" s="107">
        <v>401.50000000000006</v>
      </c>
      <c r="I70" s="104">
        <f>H70+H70*35%</f>
        <v>542.02500000000009</v>
      </c>
      <c r="J70" s="5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s="22" customFormat="1" ht="13.5" customHeight="1">
      <c r="A71" s="112" t="s">
        <v>981</v>
      </c>
      <c r="B71" s="113" t="s">
        <v>8</v>
      </c>
      <c r="C71" s="115">
        <v>55000</v>
      </c>
      <c r="D71" s="104">
        <f t="shared" si="6"/>
        <v>74250</v>
      </c>
      <c r="E71" s="109"/>
      <c r="F71" s="811" t="s">
        <v>536</v>
      </c>
      <c r="G71" s="811"/>
      <c r="H71" s="811"/>
      <c r="I71" s="811"/>
      <c r="J71" s="5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s="22" customFormat="1" ht="13.5" customHeight="1">
      <c r="A72" s="112" t="s">
        <v>982</v>
      </c>
      <c r="B72" s="113" t="s">
        <v>8</v>
      </c>
      <c r="C72" s="115">
        <v>65000</v>
      </c>
      <c r="D72" s="104">
        <f t="shared" si="6"/>
        <v>87750</v>
      </c>
      <c r="E72" s="109"/>
      <c r="F72" s="117" t="s">
        <v>420</v>
      </c>
      <c r="G72" s="118" t="s">
        <v>8</v>
      </c>
      <c r="H72" s="119">
        <v>5500</v>
      </c>
      <c r="I72" s="104">
        <f>H72+H72*35%</f>
        <v>7425</v>
      </c>
      <c r="J72" s="5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s="22" customFormat="1" ht="13.5" customHeight="1">
      <c r="A73" s="112" t="s">
        <v>983</v>
      </c>
      <c r="B73" s="113" t="s">
        <v>8</v>
      </c>
      <c r="C73" s="115">
        <v>70000</v>
      </c>
      <c r="D73" s="104">
        <f t="shared" si="6"/>
        <v>94500</v>
      </c>
      <c r="E73" s="109"/>
      <c r="F73" s="117" t="s">
        <v>421</v>
      </c>
      <c r="G73" s="118" t="s">
        <v>8</v>
      </c>
      <c r="H73" s="119">
        <v>8000</v>
      </c>
      <c r="I73" s="104">
        <f t="shared" ref="I73:I80" si="7">H73+H73*35%</f>
        <v>10800</v>
      </c>
      <c r="J73" s="5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s="22" customFormat="1" ht="13.5" customHeight="1">
      <c r="A74" s="112" t="s">
        <v>984</v>
      </c>
      <c r="B74" s="113" t="s">
        <v>8</v>
      </c>
      <c r="C74" s="115">
        <v>75000</v>
      </c>
      <c r="D74" s="104">
        <f t="shared" si="6"/>
        <v>101250</v>
      </c>
      <c r="E74" s="109"/>
      <c r="F74" s="116" t="s">
        <v>415</v>
      </c>
      <c r="G74" s="120" t="s">
        <v>8</v>
      </c>
      <c r="H74" s="121">
        <v>17000</v>
      </c>
      <c r="I74" s="104">
        <f t="shared" si="7"/>
        <v>22950</v>
      </c>
      <c r="J74" s="5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s="22" customFormat="1" ht="13.5" customHeight="1">
      <c r="A75" s="112" t="s">
        <v>985</v>
      </c>
      <c r="B75" s="113" t="s">
        <v>8</v>
      </c>
      <c r="C75" s="115">
        <v>80000</v>
      </c>
      <c r="D75" s="104">
        <f t="shared" si="6"/>
        <v>108000</v>
      </c>
      <c r="E75" s="109"/>
      <c r="F75" s="116" t="s">
        <v>417</v>
      </c>
      <c r="G75" s="120" t="s">
        <v>8</v>
      </c>
      <c r="H75" s="121">
        <v>20000</v>
      </c>
      <c r="I75" s="104">
        <f t="shared" si="7"/>
        <v>27000</v>
      </c>
      <c r="J75" s="5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s="22" customFormat="1" ht="13.5" customHeight="1">
      <c r="A76" s="112" t="s">
        <v>395</v>
      </c>
      <c r="B76" s="113" t="s">
        <v>8</v>
      </c>
      <c r="C76" s="114">
        <v>200</v>
      </c>
      <c r="D76" s="104">
        <f t="shared" si="6"/>
        <v>270</v>
      </c>
      <c r="E76" s="109"/>
      <c r="F76" s="116" t="s">
        <v>416</v>
      </c>
      <c r="G76" s="120" t="s">
        <v>8</v>
      </c>
      <c r="H76" s="121">
        <v>22000</v>
      </c>
      <c r="I76" s="104">
        <f t="shared" si="7"/>
        <v>29700</v>
      </c>
      <c r="J76" s="5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s="22" customFormat="1" ht="13.5" customHeight="1">
      <c r="A77" s="112" t="s">
        <v>1043</v>
      </c>
      <c r="B77" s="113" t="s">
        <v>8</v>
      </c>
      <c r="C77" s="114">
        <v>350</v>
      </c>
      <c r="D77" s="104">
        <f t="shared" si="6"/>
        <v>472.5</v>
      </c>
      <c r="E77" s="109"/>
      <c r="F77" s="117" t="s">
        <v>422</v>
      </c>
      <c r="G77" s="118" t="s">
        <v>8</v>
      </c>
      <c r="H77" s="119">
        <v>24000</v>
      </c>
      <c r="I77" s="104">
        <f t="shared" si="7"/>
        <v>32400</v>
      </c>
      <c r="J77" s="5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s="22" customFormat="1" ht="13.5" customHeight="1">
      <c r="A78" s="805" t="s">
        <v>838</v>
      </c>
      <c r="B78" s="805"/>
      <c r="C78" s="805"/>
      <c r="D78" s="806"/>
      <c r="E78" s="109"/>
      <c r="F78" s="117" t="s">
        <v>418</v>
      </c>
      <c r="G78" s="118" t="s">
        <v>8</v>
      </c>
      <c r="H78" s="119">
        <v>39000</v>
      </c>
      <c r="I78" s="104">
        <f t="shared" si="7"/>
        <v>52650</v>
      </c>
      <c r="J78" s="5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s="22" customFormat="1" ht="13.5" customHeight="1">
      <c r="A79" s="807"/>
      <c r="B79" s="807"/>
      <c r="C79" s="807"/>
      <c r="D79" s="808"/>
      <c r="E79" s="109"/>
      <c r="F79" s="116" t="s">
        <v>419</v>
      </c>
      <c r="G79" s="120" t="s">
        <v>8</v>
      </c>
      <c r="H79" s="121">
        <v>41000</v>
      </c>
      <c r="I79" s="104">
        <f t="shared" si="7"/>
        <v>55350</v>
      </c>
      <c r="J79" s="5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s="22" customFormat="1" ht="13.5" customHeight="1">
      <c r="A80" s="807"/>
      <c r="B80" s="807"/>
      <c r="C80" s="807"/>
      <c r="D80" s="808"/>
      <c r="E80" s="109"/>
      <c r="F80" s="122" t="s">
        <v>423</v>
      </c>
      <c r="G80" s="100" t="s">
        <v>8</v>
      </c>
      <c r="H80" s="123">
        <v>49000</v>
      </c>
      <c r="I80" s="124">
        <f t="shared" si="7"/>
        <v>66150</v>
      </c>
      <c r="J80" s="5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s="22" customFormat="1" ht="13.5" customHeight="1">
      <c r="A81" s="807"/>
      <c r="B81" s="807"/>
      <c r="C81" s="807"/>
      <c r="D81" s="808"/>
      <c r="E81" s="109"/>
      <c r="F81" s="125"/>
      <c r="G81" s="214"/>
      <c r="H81" s="215"/>
      <c r="I81" s="216"/>
      <c r="J81" s="5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s="22" customFormat="1" ht="13.5" customHeight="1">
      <c r="A82" s="807"/>
      <c r="B82" s="807"/>
      <c r="C82" s="807"/>
      <c r="D82" s="808"/>
      <c r="E82" s="109"/>
      <c r="F82" s="125"/>
      <c r="G82" s="153"/>
      <c r="H82" s="153"/>
      <c r="I82" s="153"/>
      <c r="J82" s="5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s="22" customFormat="1" ht="13.5" customHeight="1">
      <c r="A83" s="807"/>
      <c r="B83" s="807"/>
      <c r="C83" s="807"/>
      <c r="D83" s="808"/>
      <c r="E83" s="125"/>
      <c r="F83" s="125"/>
      <c r="G83" s="153"/>
      <c r="H83" s="153"/>
      <c r="I83" s="153"/>
      <c r="J83" s="5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s="22" customFormat="1" ht="13.5" customHeight="1">
      <c r="A84" s="809"/>
      <c r="B84" s="809"/>
      <c r="C84" s="809"/>
      <c r="D84" s="810"/>
      <c r="E84" s="125"/>
      <c r="F84" s="146"/>
      <c r="G84" s="146"/>
      <c r="H84" s="146"/>
      <c r="I84" s="146"/>
      <c r="J84" s="5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s="22" customFormat="1">
      <c r="A85" s="146"/>
      <c r="B85" s="146"/>
      <c r="C85" s="146"/>
      <c r="D85" s="212"/>
      <c r="E85" s="20"/>
      <c r="F85" s="146"/>
      <c r="G85" s="146"/>
      <c r="H85" s="146"/>
      <c r="I85" s="146"/>
      <c r="J85" s="5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s="22" customFormat="1">
      <c r="A86" s="146"/>
      <c r="B86" s="146"/>
      <c r="C86" s="146"/>
      <c r="D86" s="212"/>
      <c r="E86" s="20"/>
      <c r="F86" s="146"/>
      <c r="G86" s="146"/>
      <c r="H86" s="146"/>
      <c r="I86" s="146"/>
      <c r="J86" s="5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s="22" customFormat="1">
      <c r="A87" s="146"/>
      <c r="B87" s="146"/>
      <c r="C87" s="146"/>
      <c r="D87" s="212"/>
      <c r="E87" s="20"/>
      <c r="F87" s="146"/>
      <c r="G87" s="146"/>
      <c r="H87" s="146"/>
      <c r="I87" s="146"/>
      <c r="J87" s="5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s="22" customFormat="1">
      <c r="A88" s="146"/>
      <c r="B88" s="146"/>
      <c r="C88" s="146"/>
      <c r="D88" s="212"/>
      <c r="E88" s="20"/>
      <c r="F88" s="146"/>
      <c r="G88" s="146"/>
      <c r="H88" s="146"/>
      <c r="I88" s="146"/>
      <c r="J88" s="5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s="22" customFormat="1">
      <c r="A89" s="146"/>
      <c r="B89" s="146"/>
      <c r="C89" s="146"/>
      <c r="D89" s="212"/>
      <c r="E89" s="212"/>
      <c r="F89" s="146"/>
      <c r="G89" s="146"/>
      <c r="H89" s="146"/>
      <c r="I89" s="146"/>
      <c r="J89" s="5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E90" s="20"/>
    </row>
    <row r="91" spans="1:30">
      <c r="E91" s="20"/>
    </row>
    <row r="92" spans="1:30">
      <c r="E92" s="20"/>
    </row>
    <row r="93" spans="1:30">
      <c r="E93" s="20"/>
    </row>
    <row r="94" spans="1:30">
      <c r="E94" s="20"/>
    </row>
    <row r="95" spans="1:30">
      <c r="E95" s="20"/>
    </row>
    <row r="96" spans="1:30">
      <c r="E96" s="20"/>
    </row>
    <row r="97" spans="5:5">
      <c r="E97" s="20"/>
    </row>
    <row r="98" spans="5:5">
      <c r="E98" s="20"/>
    </row>
  </sheetData>
  <customSheetViews>
    <customSheetView guid="{C10D487A-7E93-4C21-B7D8-FC37D0A2CCCC}" showPageBreaks="1" view="pageBreakPreview" topLeftCell="A25">
      <selection activeCell="A7" sqref="A7"/>
      <pageMargins left="0.25" right="0.25" top="0.75" bottom="0.75" header="0.3" footer="0.3"/>
      <pageSetup paperSize="9" scale="56" orientation="portrait" r:id="rId1"/>
    </customSheetView>
  </customSheetViews>
  <mergeCells count="13">
    <mergeCell ref="A78:D84"/>
    <mergeCell ref="F71:I71"/>
    <mergeCell ref="A1:I1"/>
    <mergeCell ref="A2:I2"/>
    <mergeCell ref="A3:I3"/>
    <mergeCell ref="F11:I11"/>
    <mergeCell ref="A32:D32"/>
    <mergeCell ref="F39:I39"/>
    <mergeCell ref="A49:D49"/>
    <mergeCell ref="A53:D53"/>
    <mergeCell ref="F68:I68"/>
    <mergeCell ref="F5:I5"/>
    <mergeCell ref="A5:D5"/>
  </mergeCells>
  <printOptions horizontalCentered="1"/>
  <pageMargins left="0" right="0" top="0.19685039370078741" bottom="0" header="0" footer="0"/>
  <pageSetup paperSize="9" scale="68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showGridLines="0" view="pageBreakPreview" topLeftCell="A16" zoomScaleNormal="100" zoomScaleSheetLayoutView="100" workbookViewId="0">
      <selection sqref="A1:XFD2"/>
    </sheetView>
  </sheetViews>
  <sheetFormatPr defaultRowHeight="12.75"/>
  <cols>
    <col min="1" max="1" width="48.28515625" style="146" customWidth="1"/>
    <col min="2" max="2" width="4.28515625" style="146" customWidth="1"/>
    <col min="3" max="3" width="10.28515625" style="146" hidden="1" customWidth="1"/>
    <col min="4" max="4" width="11.28515625" style="212" customWidth="1"/>
    <col min="5" max="5" width="1.28515625" style="212" customWidth="1"/>
    <col min="6" max="6" width="48.42578125" style="146" customWidth="1"/>
    <col min="7" max="7" width="4.28515625" style="146" customWidth="1"/>
    <col min="8" max="8" width="10.85546875" style="146" hidden="1" customWidth="1"/>
    <col min="9" max="9" width="11.28515625" style="146" customWidth="1"/>
    <col min="10" max="10" width="1.140625" style="2" customWidth="1"/>
    <col min="11" max="30" width="9.140625" style="2"/>
    <col min="31" max="16384" width="9.140625" style="6"/>
  </cols>
  <sheetData>
    <row r="1" spans="1:30" s="16" customFormat="1" ht="99.95" customHeight="1">
      <c r="A1" s="853" t="s">
        <v>1210</v>
      </c>
      <c r="B1" s="854"/>
      <c r="C1" s="854"/>
      <c r="D1" s="854"/>
      <c r="E1" s="854"/>
      <c r="F1" s="854"/>
      <c r="G1" s="854"/>
      <c r="H1" s="854"/>
      <c r="I1" s="854"/>
    </row>
    <row r="2" spans="1:30" s="11" customFormat="1" ht="14.25" customHeight="1">
      <c r="A2" s="814" t="s">
        <v>1223</v>
      </c>
      <c r="B2" s="815"/>
      <c r="C2" s="815"/>
      <c r="D2" s="815"/>
      <c r="E2" s="815"/>
      <c r="F2" s="815"/>
      <c r="G2" s="815"/>
      <c r="H2" s="815"/>
      <c r="I2" s="815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3.5" customHeight="1">
      <c r="A3" s="816" t="s">
        <v>1209</v>
      </c>
      <c r="B3" s="817"/>
      <c r="C3" s="817"/>
      <c r="D3" s="817"/>
      <c r="E3" s="817"/>
      <c r="F3" s="817"/>
      <c r="G3" s="817"/>
      <c r="H3" s="817"/>
      <c r="I3" s="817"/>
    </row>
    <row r="4" spans="1:30" s="22" customFormat="1" ht="24.75" customHeight="1">
      <c r="A4" s="21" t="s">
        <v>5</v>
      </c>
      <c r="B4" s="21" t="s">
        <v>529</v>
      </c>
      <c r="C4" s="50" t="s">
        <v>530</v>
      </c>
      <c r="D4" s="206" t="s">
        <v>1214</v>
      </c>
      <c r="E4" s="21"/>
      <c r="F4" s="21" t="s">
        <v>5</v>
      </c>
      <c r="G4" s="21" t="s">
        <v>6</v>
      </c>
      <c r="H4" s="50" t="s">
        <v>530</v>
      </c>
      <c r="I4" s="210" t="s">
        <v>1214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22" customFormat="1" ht="15" customHeight="1">
      <c r="A5" s="974" t="s">
        <v>769</v>
      </c>
      <c r="B5" s="999"/>
      <c r="C5" s="999"/>
      <c r="D5" s="999"/>
      <c r="E5" s="21"/>
      <c r="F5" s="972" t="s">
        <v>775</v>
      </c>
      <c r="G5" s="972"/>
      <c r="H5" s="972"/>
      <c r="I5" s="97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22" customFormat="1" ht="15" customHeight="1">
      <c r="A6" s="976" t="s">
        <v>770</v>
      </c>
      <c r="B6" s="1000"/>
      <c r="C6" s="1000"/>
      <c r="D6" s="1000"/>
      <c r="E6" s="21"/>
      <c r="F6" s="989" t="s">
        <v>837</v>
      </c>
      <c r="G6" s="990"/>
      <c r="H6" s="990"/>
      <c r="I6" s="99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23" customFormat="1" ht="15" customHeight="1">
      <c r="A7" s="98" t="s">
        <v>900</v>
      </c>
      <c r="B7" s="14" t="s">
        <v>8</v>
      </c>
      <c r="C7" s="75">
        <v>4034</v>
      </c>
      <c r="D7" s="219">
        <f>C7+C7*35%</f>
        <v>5445.9</v>
      </c>
      <c r="E7" s="125"/>
      <c r="F7" s="98" t="s">
        <v>776</v>
      </c>
      <c r="G7" s="14" t="s">
        <v>8</v>
      </c>
      <c r="H7" s="75">
        <v>4303</v>
      </c>
      <c r="I7" s="66">
        <f>H7+H7*35%</f>
        <v>5809.05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23" customFormat="1" ht="15" customHeight="1">
      <c r="A8" s="98" t="s">
        <v>901</v>
      </c>
      <c r="B8" s="14" t="s">
        <v>8</v>
      </c>
      <c r="C8" s="75">
        <v>4258</v>
      </c>
      <c r="D8" s="219">
        <f t="shared" ref="D8:D22" si="0">C8+C8*35%</f>
        <v>5748.3</v>
      </c>
      <c r="E8" s="125"/>
      <c r="F8" s="98" t="s">
        <v>777</v>
      </c>
      <c r="G8" s="14" t="s">
        <v>8</v>
      </c>
      <c r="H8" s="75">
        <v>4393</v>
      </c>
      <c r="I8" s="66">
        <f t="shared" ref="I8:I19" si="1">H8+H8*35%</f>
        <v>5930.55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23" customFormat="1" ht="15" customHeight="1">
      <c r="A9" s="98" t="s">
        <v>902</v>
      </c>
      <c r="B9" s="14" t="s">
        <v>8</v>
      </c>
      <c r="C9" s="75">
        <v>4482</v>
      </c>
      <c r="D9" s="219">
        <f t="shared" si="0"/>
        <v>6050.7</v>
      </c>
      <c r="E9" s="125"/>
      <c r="F9" s="98" t="s">
        <v>778</v>
      </c>
      <c r="G9" s="14" t="s">
        <v>8</v>
      </c>
      <c r="H9" s="75">
        <v>4482</v>
      </c>
      <c r="I9" s="66">
        <f t="shared" si="1"/>
        <v>6050.7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23" customFormat="1" ht="15" customHeight="1">
      <c r="A10" s="98" t="s">
        <v>903</v>
      </c>
      <c r="B10" s="14" t="s">
        <v>8</v>
      </c>
      <c r="C10" s="75">
        <v>4706</v>
      </c>
      <c r="D10" s="219">
        <f t="shared" si="0"/>
        <v>6353.1</v>
      </c>
      <c r="E10" s="125"/>
      <c r="F10" s="98" t="s">
        <v>779</v>
      </c>
      <c r="G10" s="14" t="s">
        <v>8</v>
      </c>
      <c r="H10" s="75">
        <v>4594</v>
      </c>
      <c r="I10" s="66">
        <f t="shared" si="1"/>
        <v>6201.9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s="23" customFormat="1" ht="15" customHeight="1">
      <c r="A11" s="98" t="s">
        <v>904</v>
      </c>
      <c r="B11" s="14" t="s">
        <v>8</v>
      </c>
      <c r="C11" s="75">
        <v>4931</v>
      </c>
      <c r="D11" s="219">
        <f t="shared" si="0"/>
        <v>6656.85</v>
      </c>
      <c r="E11" s="125"/>
      <c r="F11" s="98" t="s">
        <v>780</v>
      </c>
      <c r="G11" s="14" t="s">
        <v>8</v>
      </c>
      <c r="H11" s="75">
        <v>4706</v>
      </c>
      <c r="I11" s="66">
        <f t="shared" si="1"/>
        <v>6353.1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23" customFormat="1" ht="17.25" customHeight="1">
      <c r="A12" s="98" t="s">
        <v>905</v>
      </c>
      <c r="B12" s="14" t="s">
        <v>8</v>
      </c>
      <c r="C12" s="75">
        <v>5155</v>
      </c>
      <c r="D12" s="219">
        <f t="shared" si="0"/>
        <v>6959.25</v>
      </c>
      <c r="E12" s="125"/>
      <c r="F12" s="98" t="s">
        <v>781</v>
      </c>
      <c r="G12" s="14" t="s">
        <v>8</v>
      </c>
      <c r="H12" s="75">
        <v>4818</v>
      </c>
      <c r="I12" s="66">
        <f t="shared" si="1"/>
        <v>6504.3</v>
      </c>
      <c r="J12" s="6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23" customFormat="1" ht="15" customHeight="1">
      <c r="A13" s="98" t="s">
        <v>906</v>
      </c>
      <c r="B13" s="14" t="s">
        <v>8</v>
      </c>
      <c r="C13" s="75">
        <v>5379</v>
      </c>
      <c r="D13" s="219">
        <f t="shared" si="0"/>
        <v>7261.65</v>
      </c>
      <c r="E13" s="125"/>
      <c r="F13" s="98" t="s">
        <v>782</v>
      </c>
      <c r="G13" s="14" t="s">
        <v>8</v>
      </c>
      <c r="H13" s="75">
        <v>4931</v>
      </c>
      <c r="I13" s="66">
        <f t="shared" si="1"/>
        <v>6656.85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23" customFormat="1" ht="15" customHeight="1">
      <c r="A14" s="98" t="s">
        <v>907</v>
      </c>
      <c r="B14" s="14" t="s">
        <v>8</v>
      </c>
      <c r="C14" s="75">
        <v>5603</v>
      </c>
      <c r="D14" s="219">
        <f t="shared" si="0"/>
        <v>7564.05</v>
      </c>
      <c r="E14" s="125"/>
      <c r="F14" s="98" t="s">
        <v>783</v>
      </c>
      <c r="G14" s="14" t="s">
        <v>8</v>
      </c>
      <c r="H14" s="75">
        <v>5043</v>
      </c>
      <c r="I14" s="66">
        <f t="shared" si="1"/>
        <v>6808.05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3" customFormat="1" ht="15" customHeight="1">
      <c r="A15" s="98" t="s">
        <v>908</v>
      </c>
      <c r="B15" s="14" t="s">
        <v>8</v>
      </c>
      <c r="C15" s="75">
        <v>5827</v>
      </c>
      <c r="D15" s="219">
        <f t="shared" si="0"/>
        <v>7866.45</v>
      </c>
      <c r="E15" s="125"/>
      <c r="F15" s="98" t="s">
        <v>784</v>
      </c>
      <c r="G15" s="14" t="s">
        <v>8</v>
      </c>
      <c r="H15" s="75">
        <v>5155</v>
      </c>
      <c r="I15" s="66">
        <f t="shared" si="1"/>
        <v>6959.25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23" customFormat="1" ht="15">
      <c r="A16" s="98" t="s">
        <v>909</v>
      </c>
      <c r="B16" s="14" t="s">
        <v>8</v>
      </c>
      <c r="C16" s="75">
        <v>6051</v>
      </c>
      <c r="D16" s="219">
        <f t="shared" si="0"/>
        <v>8168.85</v>
      </c>
      <c r="E16" s="125"/>
      <c r="F16" s="98" t="s">
        <v>785</v>
      </c>
      <c r="G16" s="14" t="s">
        <v>8</v>
      </c>
      <c r="H16" s="75">
        <v>5267</v>
      </c>
      <c r="I16" s="66">
        <f t="shared" si="1"/>
        <v>7110.45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23" customFormat="1" ht="15">
      <c r="A17" s="98" t="s">
        <v>910</v>
      </c>
      <c r="B17" s="14" t="s">
        <v>8</v>
      </c>
      <c r="C17" s="75">
        <v>6275</v>
      </c>
      <c r="D17" s="219">
        <f t="shared" si="0"/>
        <v>8471.25</v>
      </c>
      <c r="E17" s="125"/>
      <c r="F17" s="98" t="s">
        <v>786</v>
      </c>
      <c r="G17" s="14" t="s">
        <v>8</v>
      </c>
      <c r="H17" s="75">
        <v>5379</v>
      </c>
      <c r="I17" s="66">
        <f t="shared" si="1"/>
        <v>7261.65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23" customFormat="1" ht="15">
      <c r="A18" s="98" t="s">
        <v>911</v>
      </c>
      <c r="B18" s="14" t="s">
        <v>8</v>
      </c>
      <c r="C18" s="75">
        <v>6499</v>
      </c>
      <c r="D18" s="219">
        <f t="shared" si="0"/>
        <v>8773.65</v>
      </c>
      <c r="E18" s="125"/>
      <c r="F18" s="98" t="s">
        <v>787</v>
      </c>
      <c r="G18" s="14" t="s">
        <v>8</v>
      </c>
      <c r="H18" s="75">
        <v>5491</v>
      </c>
      <c r="I18" s="66">
        <f t="shared" si="1"/>
        <v>7412.85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23" customFormat="1" ht="15">
      <c r="A19" s="98" t="s">
        <v>912</v>
      </c>
      <c r="B19" s="14" t="s">
        <v>8</v>
      </c>
      <c r="C19" s="75">
        <v>6723</v>
      </c>
      <c r="D19" s="219">
        <f t="shared" si="0"/>
        <v>9076.0499999999993</v>
      </c>
      <c r="E19" s="125"/>
      <c r="F19" s="98" t="s">
        <v>788</v>
      </c>
      <c r="G19" s="14" t="s">
        <v>8</v>
      </c>
      <c r="H19" s="75">
        <v>5603</v>
      </c>
      <c r="I19" s="66">
        <f t="shared" si="1"/>
        <v>7564.05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23" customFormat="1" ht="15">
      <c r="A20" s="98" t="s">
        <v>811</v>
      </c>
      <c r="B20" s="14" t="s">
        <v>8</v>
      </c>
      <c r="C20" s="75">
        <v>253</v>
      </c>
      <c r="D20" s="219">
        <f t="shared" si="0"/>
        <v>341.55</v>
      </c>
      <c r="E20" s="125"/>
      <c r="F20" s="972" t="s">
        <v>836</v>
      </c>
      <c r="G20" s="972"/>
      <c r="H20" s="972"/>
      <c r="I20" s="97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23" customFormat="1" ht="15">
      <c r="A21" s="98" t="s">
        <v>771</v>
      </c>
      <c r="B21" s="14" t="s">
        <v>8</v>
      </c>
      <c r="C21" s="9">
        <v>86.3</v>
      </c>
      <c r="D21" s="219">
        <f t="shared" si="0"/>
        <v>116.505</v>
      </c>
      <c r="E21" s="125"/>
      <c r="F21" s="1001" t="s">
        <v>835</v>
      </c>
      <c r="G21" s="1002"/>
      <c r="H21" s="1002"/>
      <c r="I21" s="100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23" customFormat="1" ht="15">
      <c r="A22" s="98" t="s">
        <v>772</v>
      </c>
      <c r="B22" s="14" t="s">
        <v>8</v>
      </c>
      <c r="C22" s="9">
        <v>116.5</v>
      </c>
      <c r="D22" s="219">
        <f t="shared" si="0"/>
        <v>157.27500000000001</v>
      </c>
      <c r="E22" s="125"/>
      <c r="F22" s="98" t="s">
        <v>822</v>
      </c>
      <c r="G22" s="14" t="s">
        <v>8</v>
      </c>
      <c r="H22" s="75">
        <v>7844</v>
      </c>
      <c r="I22" s="66">
        <f>H22+H22*35%</f>
        <v>10589.4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23" customFormat="1" ht="15">
      <c r="A23" s="972" t="s">
        <v>168</v>
      </c>
      <c r="B23" s="972"/>
      <c r="C23" s="972"/>
      <c r="D23" s="972"/>
      <c r="E23" s="125"/>
      <c r="F23" s="98" t="s">
        <v>823</v>
      </c>
      <c r="G23" s="14" t="s">
        <v>8</v>
      </c>
      <c r="H23" s="75">
        <v>8348</v>
      </c>
      <c r="I23" s="66">
        <f t="shared" ref="I23:I34" si="2">H23+H23*35%</f>
        <v>11269.8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23" customFormat="1" ht="15">
      <c r="A24" s="98" t="s">
        <v>773</v>
      </c>
      <c r="B24" s="14" t="s">
        <v>8</v>
      </c>
      <c r="C24" s="75">
        <v>5043</v>
      </c>
      <c r="D24" s="219">
        <f>C24+C24*35%</f>
        <v>6808.05</v>
      </c>
      <c r="E24" s="125"/>
      <c r="F24" s="98" t="s">
        <v>824</v>
      </c>
      <c r="G24" s="14" t="s">
        <v>8</v>
      </c>
      <c r="H24" s="75">
        <v>8853</v>
      </c>
      <c r="I24" s="66">
        <f t="shared" si="2"/>
        <v>11951.55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23" customFormat="1" ht="15">
      <c r="A25" s="98" t="s">
        <v>774</v>
      </c>
      <c r="B25" s="14" t="s">
        <v>8</v>
      </c>
      <c r="C25" s="75">
        <v>5267</v>
      </c>
      <c r="D25" s="219">
        <f>C25+C25*35%</f>
        <v>7110.45</v>
      </c>
      <c r="E25" s="125"/>
      <c r="F25" s="98" t="s">
        <v>825</v>
      </c>
      <c r="G25" s="14" t="s">
        <v>8</v>
      </c>
      <c r="H25" s="75">
        <v>9357</v>
      </c>
      <c r="I25" s="66">
        <f t="shared" si="2"/>
        <v>12631.95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23" customFormat="1" ht="15">
      <c r="A26" s="146"/>
      <c r="B26" s="146"/>
      <c r="C26" s="146"/>
      <c r="D26" s="212"/>
      <c r="E26" s="125"/>
      <c r="F26" s="98" t="s">
        <v>826</v>
      </c>
      <c r="G26" s="14" t="s">
        <v>8</v>
      </c>
      <c r="H26" s="75">
        <v>9861</v>
      </c>
      <c r="I26" s="66">
        <f t="shared" si="2"/>
        <v>13312.35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>
      <c r="E27" s="20"/>
      <c r="F27" s="98" t="s">
        <v>827</v>
      </c>
      <c r="G27" s="14" t="s">
        <v>8</v>
      </c>
      <c r="H27" s="75">
        <v>10365</v>
      </c>
      <c r="I27" s="66">
        <f t="shared" si="2"/>
        <v>13992.75</v>
      </c>
    </row>
    <row r="28" spans="1:30">
      <c r="E28" s="20"/>
      <c r="F28" s="98" t="s">
        <v>828</v>
      </c>
      <c r="G28" s="14" t="s">
        <v>8</v>
      </c>
      <c r="H28" s="75">
        <v>10870</v>
      </c>
      <c r="I28" s="66">
        <f t="shared" si="2"/>
        <v>14674.5</v>
      </c>
    </row>
    <row r="29" spans="1:30">
      <c r="E29" s="20"/>
      <c r="F29" s="98" t="s">
        <v>829</v>
      </c>
      <c r="G29" s="14" t="s">
        <v>8</v>
      </c>
      <c r="H29" s="75">
        <v>11374</v>
      </c>
      <c r="I29" s="66">
        <f t="shared" si="2"/>
        <v>15354.9</v>
      </c>
    </row>
    <row r="30" spans="1:30">
      <c r="E30" s="20"/>
      <c r="F30" s="98" t="s">
        <v>830</v>
      </c>
      <c r="G30" s="14" t="s">
        <v>8</v>
      </c>
      <c r="H30" s="75">
        <v>11878</v>
      </c>
      <c r="I30" s="66">
        <f t="shared" si="2"/>
        <v>16035.3</v>
      </c>
    </row>
    <row r="31" spans="1:30">
      <c r="E31" s="20"/>
      <c r="F31" s="98" t="s">
        <v>831</v>
      </c>
      <c r="G31" s="14" t="s">
        <v>8</v>
      </c>
      <c r="H31" s="75">
        <v>12382</v>
      </c>
      <c r="I31" s="66">
        <f t="shared" si="2"/>
        <v>16715.7</v>
      </c>
    </row>
    <row r="32" spans="1:30">
      <c r="E32" s="20"/>
      <c r="F32" s="98" t="s">
        <v>832</v>
      </c>
      <c r="G32" s="14" t="s">
        <v>8</v>
      </c>
      <c r="H32" s="75">
        <v>12887</v>
      </c>
      <c r="I32" s="66">
        <f t="shared" si="2"/>
        <v>17397.45</v>
      </c>
    </row>
    <row r="33" spans="5:9">
      <c r="F33" s="98" t="s">
        <v>833</v>
      </c>
      <c r="G33" s="14" t="s">
        <v>8</v>
      </c>
      <c r="H33" s="75">
        <v>13391</v>
      </c>
      <c r="I33" s="66">
        <f t="shared" si="2"/>
        <v>18077.849999999999</v>
      </c>
    </row>
    <row r="34" spans="5:9">
      <c r="E34" s="20"/>
      <c r="F34" s="98" t="s">
        <v>834</v>
      </c>
      <c r="G34" s="14" t="s">
        <v>8</v>
      </c>
      <c r="H34" s="75">
        <v>13895</v>
      </c>
      <c r="I34" s="66">
        <f t="shared" si="2"/>
        <v>18758.25</v>
      </c>
    </row>
    <row r="35" spans="5:9">
      <c r="E35" s="20"/>
    </row>
  </sheetData>
  <customSheetViews>
    <customSheetView guid="{C10D487A-7E93-4C21-B7D8-FC37D0A2CCCC}" showPageBreaks="1" printArea="1" view="pageBreakPreview" topLeftCell="A13">
      <selection activeCell="A3" sqref="A3:I3"/>
      <pageMargins left="0.25" right="0.25" top="0.75" bottom="0.75" header="0.3" footer="0.3"/>
      <pageSetup paperSize="9" scale="56" orientation="portrait" r:id="rId1"/>
    </customSheetView>
  </customSheetViews>
  <mergeCells count="10">
    <mergeCell ref="A23:D23"/>
    <mergeCell ref="F6:I6"/>
    <mergeCell ref="A6:D6"/>
    <mergeCell ref="F20:I20"/>
    <mergeCell ref="F21:I21"/>
    <mergeCell ref="A1:I1"/>
    <mergeCell ref="A2:I2"/>
    <mergeCell ref="A3:I3"/>
    <mergeCell ref="A5:D5"/>
    <mergeCell ref="F5:I5"/>
  </mergeCells>
  <printOptions horizontalCentered="1"/>
  <pageMargins left="0" right="0" top="0.19685039370078741" bottom="0" header="0" footer="0"/>
  <pageSetup paperSize="9" scale="7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3"/>
  <sheetViews>
    <sheetView showGridLines="0" view="pageBreakPreview" zoomScaleNormal="100" zoomScaleSheetLayoutView="100" workbookViewId="0">
      <selection sqref="A1:XFD2"/>
    </sheetView>
  </sheetViews>
  <sheetFormatPr defaultRowHeight="12.75"/>
  <cols>
    <col min="1" max="1" width="18.28515625" style="146" customWidth="1"/>
    <col min="2" max="2" width="12.140625" style="146" customWidth="1"/>
    <col min="3" max="3" width="13.7109375" style="146" customWidth="1"/>
    <col min="4" max="4" width="10.28515625" style="146" customWidth="1"/>
    <col min="5" max="5" width="9.28515625" style="146" hidden="1" customWidth="1"/>
    <col min="6" max="6" width="8.28515625" style="146" customWidth="1"/>
    <col min="7" max="7" width="2" style="146" customWidth="1"/>
    <col min="8" max="8" width="5.140625" style="146" customWidth="1"/>
    <col min="9" max="9" width="10" style="146" hidden="1" customWidth="1"/>
    <col min="10" max="10" width="10" style="146" customWidth="1"/>
    <col min="11" max="11" width="12" style="16" customWidth="1"/>
    <col min="12" max="12" width="9.28515625" style="16" customWidth="1"/>
    <col min="13" max="13" width="11.140625" style="16" hidden="1" customWidth="1"/>
    <col min="14" max="14" width="9.140625" style="16" customWidth="1"/>
    <col min="15" max="30" width="9.140625" style="2"/>
  </cols>
  <sheetData>
    <row r="1" spans="1:30" s="16" customFormat="1" ht="99.95" customHeight="1">
      <c r="A1" s="853" t="s">
        <v>1210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N1" s="853"/>
    </row>
    <row r="2" spans="1:30" s="11" customFormat="1" ht="14.25" customHeight="1">
      <c r="A2" s="1025" t="s">
        <v>1223</v>
      </c>
      <c r="B2" s="1026"/>
      <c r="C2" s="1026"/>
      <c r="D2" s="1026"/>
      <c r="E2" s="1026"/>
      <c r="F2" s="1026"/>
      <c r="G2" s="1026"/>
      <c r="H2" s="1026"/>
      <c r="I2" s="1026"/>
      <c r="J2" s="1026"/>
      <c r="K2" s="1026"/>
      <c r="L2" s="1026"/>
      <c r="M2" s="1026"/>
      <c r="N2" s="1026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s="6" customFormat="1" ht="13.5" customHeight="1">
      <c r="A3" s="1039" t="s">
        <v>1298</v>
      </c>
      <c r="B3" s="1040"/>
      <c r="C3" s="1040"/>
      <c r="D3" s="1040"/>
      <c r="E3" s="1040"/>
      <c r="F3" s="1040"/>
      <c r="G3" s="1040"/>
      <c r="H3" s="1040"/>
      <c r="I3" s="1040"/>
      <c r="J3" s="1040"/>
      <c r="K3" s="1040"/>
      <c r="L3" s="1040"/>
      <c r="M3" s="1040"/>
      <c r="N3" s="10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s="6" customFormat="1" ht="26.25" customHeight="1">
      <c r="A4" s="229" t="s">
        <v>11</v>
      </c>
      <c r="B4" s="229" t="s">
        <v>57</v>
      </c>
      <c r="C4" s="229" t="s">
        <v>12</v>
      </c>
      <c r="D4" s="229" t="s">
        <v>13</v>
      </c>
      <c r="E4" s="943" t="s">
        <v>58</v>
      </c>
      <c r="F4" s="943"/>
      <c r="G4" s="943"/>
      <c r="H4" s="229" t="s">
        <v>14</v>
      </c>
      <c r="I4" s="229" t="s">
        <v>530</v>
      </c>
      <c r="J4" s="230" t="s">
        <v>1214</v>
      </c>
      <c r="K4" s="1042" t="s">
        <v>15</v>
      </c>
      <c r="L4" s="1042"/>
      <c r="M4" s="1042"/>
      <c r="N4" s="104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6" customFormat="1" ht="13.5" customHeight="1">
      <c r="A5" s="972" t="s">
        <v>1076</v>
      </c>
      <c r="B5" s="972"/>
      <c r="C5" s="972"/>
      <c r="D5" s="972"/>
      <c r="E5" s="972"/>
      <c r="F5" s="972"/>
      <c r="G5" s="972"/>
      <c r="H5" s="972"/>
      <c r="I5" s="972"/>
      <c r="J5" s="1041"/>
      <c r="K5" s="1041"/>
      <c r="L5" s="1041"/>
      <c r="M5" s="1041"/>
      <c r="N5" s="104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6" customFormat="1" ht="14.25" customHeight="1">
      <c r="A6" s="1003" t="s">
        <v>1147</v>
      </c>
      <c r="B6" s="77" t="s">
        <v>1077</v>
      </c>
      <c r="C6" s="51" t="s">
        <v>1103</v>
      </c>
      <c r="D6" s="231" t="s">
        <v>20</v>
      </c>
      <c r="E6" s="1005" t="s">
        <v>1144</v>
      </c>
      <c r="F6" s="1005"/>
      <c r="G6" s="1005"/>
      <c r="H6" s="51" t="s">
        <v>18</v>
      </c>
      <c r="I6" s="232">
        <v>918</v>
      </c>
      <c r="J6" s="219">
        <f>I6+I6*35%</f>
        <v>1239.3</v>
      </c>
      <c r="K6" s="1030" t="s">
        <v>1125</v>
      </c>
      <c r="L6" s="1030"/>
      <c r="M6" s="1030"/>
      <c r="N6" s="103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6" customFormat="1" ht="15" customHeight="1">
      <c r="A7" s="1004"/>
      <c r="B7" s="77" t="s">
        <v>1143</v>
      </c>
      <c r="C7" s="51" t="s">
        <v>1103</v>
      </c>
      <c r="D7" s="231" t="s">
        <v>20</v>
      </c>
      <c r="E7" s="1005" t="s">
        <v>1144</v>
      </c>
      <c r="F7" s="1005"/>
      <c r="G7" s="1005"/>
      <c r="H7" s="51" t="s">
        <v>19</v>
      </c>
      <c r="I7" s="232">
        <v>1029</v>
      </c>
      <c r="J7" s="219">
        <f t="shared" ref="J7:J11" si="0">I7+I7*35%</f>
        <v>1389.15</v>
      </c>
      <c r="K7" s="1030"/>
      <c r="L7" s="1030"/>
      <c r="M7" s="1030"/>
      <c r="N7" s="1030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s="6" customFormat="1" ht="15" customHeight="1">
      <c r="A8" s="1003" t="s">
        <v>1148</v>
      </c>
      <c r="B8" s="77" t="s">
        <v>1077</v>
      </c>
      <c r="C8" s="51" t="s">
        <v>1103</v>
      </c>
      <c r="D8" s="231" t="s">
        <v>20</v>
      </c>
      <c r="E8" s="1005" t="s">
        <v>1145</v>
      </c>
      <c r="F8" s="1005"/>
      <c r="G8" s="1005"/>
      <c r="H8" s="51" t="s">
        <v>18</v>
      </c>
      <c r="I8" s="232">
        <v>1571</v>
      </c>
      <c r="J8" s="219">
        <f t="shared" si="0"/>
        <v>2120.85</v>
      </c>
      <c r="K8" s="1030"/>
      <c r="L8" s="1030"/>
      <c r="M8" s="1030"/>
      <c r="N8" s="103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s="6" customFormat="1" ht="15" customHeight="1">
      <c r="A9" s="1004"/>
      <c r="B9" s="77" t="s">
        <v>1143</v>
      </c>
      <c r="C9" s="51" t="s">
        <v>1103</v>
      </c>
      <c r="D9" s="231" t="s">
        <v>20</v>
      </c>
      <c r="E9" s="1005" t="s">
        <v>1145</v>
      </c>
      <c r="F9" s="1005"/>
      <c r="G9" s="1005"/>
      <c r="H9" s="51" t="s">
        <v>19</v>
      </c>
      <c r="I9" s="232">
        <v>1681</v>
      </c>
      <c r="J9" s="219">
        <f t="shared" si="0"/>
        <v>2269.35</v>
      </c>
      <c r="K9" s="1030"/>
      <c r="L9" s="1030"/>
      <c r="M9" s="1030"/>
      <c r="N9" s="1030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s="6" customFormat="1" ht="15" customHeight="1">
      <c r="A10" s="1003" t="s">
        <v>1149</v>
      </c>
      <c r="B10" s="77" t="s">
        <v>1077</v>
      </c>
      <c r="C10" s="51" t="s">
        <v>1103</v>
      </c>
      <c r="D10" s="231" t="s">
        <v>20</v>
      </c>
      <c r="E10" s="1005" t="s">
        <v>1146</v>
      </c>
      <c r="F10" s="1005"/>
      <c r="G10" s="1005"/>
      <c r="H10" s="51" t="s">
        <v>18</v>
      </c>
      <c r="I10" s="232">
        <v>1792</v>
      </c>
      <c r="J10" s="219">
        <f t="shared" si="0"/>
        <v>2419.1999999999998</v>
      </c>
      <c r="K10" s="1030"/>
      <c r="L10" s="1030"/>
      <c r="M10" s="1030"/>
      <c r="N10" s="1030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s="6" customFormat="1" ht="14.25" customHeight="1">
      <c r="A11" s="1004"/>
      <c r="B11" s="77" t="s">
        <v>1143</v>
      </c>
      <c r="C11" s="51" t="s">
        <v>1103</v>
      </c>
      <c r="D11" s="231" t="s">
        <v>20</v>
      </c>
      <c r="E11" s="1005" t="s">
        <v>1146</v>
      </c>
      <c r="F11" s="1005"/>
      <c r="G11" s="1005"/>
      <c r="H11" s="51" t="s">
        <v>19</v>
      </c>
      <c r="I11" s="232">
        <v>2013</v>
      </c>
      <c r="J11" s="219">
        <f t="shared" si="0"/>
        <v>2717.55</v>
      </c>
      <c r="K11" s="1030"/>
      <c r="L11" s="1030"/>
      <c r="M11" s="1030"/>
      <c r="N11" s="103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2" customHeight="1">
      <c r="A12" s="1014" t="s">
        <v>65</v>
      </c>
      <c r="B12" s="1015"/>
      <c r="C12" s="1015"/>
      <c r="D12" s="1015"/>
      <c r="E12" s="1015"/>
      <c r="F12" s="1015"/>
      <c r="G12" s="1015"/>
      <c r="H12" s="1015"/>
      <c r="I12" s="1015"/>
      <c r="J12" s="1015"/>
      <c r="K12" s="1015"/>
      <c r="L12" s="1015"/>
      <c r="M12" s="1015"/>
      <c r="N12" s="1015"/>
    </row>
    <row r="13" spans="1:30" ht="12" customHeight="1">
      <c r="A13" s="233" t="s">
        <v>214</v>
      </c>
      <c r="B13" s="51" t="s">
        <v>91</v>
      </c>
      <c r="C13" s="234" t="s">
        <v>16</v>
      </c>
      <c r="D13" s="234" t="s">
        <v>20</v>
      </c>
      <c r="E13" s="1016" t="s">
        <v>27</v>
      </c>
      <c r="F13" s="1017"/>
      <c r="G13" s="1018"/>
      <c r="H13" s="51" t="s">
        <v>18</v>
      </c>
      <c r="I13" s="129">
        <v>1463</v>
      </c>
      <c r="J13" s="219">
        <f>I13+I13*35%</f>
        <v>1975.05</v>
      </c>
      <c r="K13" s="1030" t="s">
        <v>215</v>
      </c>
      <c r="L13" s="1031"/>
      <c r="M13" s="1031"/>
      <c r="N13" s="1031"/>
    </row>
    <row r="14" spans="1:30" ht="12" customHeight="1">
      <c r="A14" s="235" t="s">
        <v>216</v>
      </c>
      <c r="B14" s="51" t="s">
        <v>92</v>
      </c>
      <c r="C14" s="234" t="s">
        <v>16</v>
      </c>
      <c r="D14" s="234" t="s">
        <v>20</v>
      </c>
      <c r="E14" s="1016" t="s">
        <v>27</v>
      </c>
      <c r="F14" s="1017"/>
      <c r="G14" s="1018"/>
      <c r="H14" s="51" t="s">
        <v>19</v>
      </c>
      <c r="I14" s="129">
        <v>1563</v>
      </c>
      <c r="J14" s="219">
        <f t="shared" ref="J14:J32" si="1">I14+I14*35%</f>
        <v>2110.0500000000002</v>
      </c>
      <c r="K14" s="1031"/>
      <c r="L14" s="1031"/>
      <c r="M14" s="1031"/>
      <c r="N14" s="1031"/>
    </row>
    <row r="15" spans="1:30" ht="12" customHeight="1">
      <c r="A15" s="233" t="s">
        <v>214</v>
      </c>
      <c r="B15" s="51" t="s">
        <v>91</v>
      </c>
      <c r="C15" s="234" t="s">
        <v>16</v>
      </c>
      <c r="D15" s="234" t="s">
        <v>17</v>
      </c>
      <c r="E15" s="1016" t="s">
        <v>27</v>
      </c>
      <c r="F15" s="1017"/>
      <c r="G15" s="1018"/>
      <c r="H15" s="51" t="s">
        <v>18</v>
      </c>
      <c r="I15" s="129">
        <v>1541</v>
      </c>
      <c r="J15" s="219">
        <f t="shared" si="1"/>
        <v>2080.35</v>
      </c>
      <c r="K15" s="1031"/>
      <c r="L15" s="1031"/>
      <c r="M15" s="1031"/>
      <c r="N15" s="1031"/>
    </row>
    <row r="16" spans="1:30" ht="12" customHeight="1">
      <c r="A16" s="235" t="s">
        <v>217</v>
      </c>
      <c r="B16" s="51" t="s">
        <v>92</v>
      </c>
      <c r="C16" s="234" t="s">
        <v>16</v>
      </c>
      <c r="D16" s="234" t="s">
        <v>17</v>
      </c>
      <c r="E16" s="1016" t="s">
        <v>27</v>
      </c>
      <c r="F16" s="1017"/>
      <c r="G16" s="1018"/>
      <c r="H16" s="51" t="s">
        <v>19</v>
      </c>
      <c r="I16" s="129">
        <v>1641</v>
      </c>
      <c r="J16" s="219">
        <f t="shared" si="1"/>
        <v>2215.35</v>
      </c>
      <c r="K16" s="1031"/>
      <c r="L16" s="1031"/>
      <c r="M16" s="1031"/>
      <c r="N16" s="1031"/>
    </row>
    <row r="17" spans="1:14" ht="12" customHeight="1">
      <c r="A17" s="233" t="s">
        <v>218</v>
      </c>
      <c r="B17" s="51" t="s">
        <v>91</v>
      </c>
      <c r="C17" s="234" t="s">
        <v>16</v>
      </c>
      <c r="D17" s="234" t="s">
        <v>20</v>
      </c>
      <c r="E17" s="1016" t="s">
        <v>28</v>
      </c>
      <c r="F17" s="1017"/>
      <c r="G17" s="1018"/>
      <c r="H17" s="51" t="s">
        <v>18</v>
      </c>
      <c r="I17" s="129">
        <v>2151</v>
      </c>
      <c r="J17" s="219">
        <f t="shared" si="1"/>
        <v>2903.85</v>
      </c>
      <c r="K17" s="1028" t="s">
        <v>219</v>
      </c>
      <c r="L17" s="1028"/>
      <c r="M17" s="1028"/>
      <c r="N17" s="1028"/>
    </row>
    <row r="18" spans="1:14" ht="12" customHeight="1">
      <c r="A18" s="235" t="s">
        <v>220</v>
      </c>
      <c r="B18" s="51" t="s">
        <v>92</v>
      </c>
      <c r="C18" s="234" t="s">
        <v>16</v>
      </c>
      <c r="D18" s="234" t="s">
        <v>20</v>
      </c>
      <c r="E18" s="1016" t="s">
        <v>28</v>
      </c>
      <c r="F18" s="1017"/>
      <c r="G18" s="1018"/>
      <c r="H18" s="51" t="s">
        <v>19</v>
      </c>
      <c r="I18" s="129">
        <v>2306</v>
      </c>
      <c r="J18" s="219">
        <f t="shared" si="1"/>
        <v>3113.1</v>
      </c>
      <c r="K18" s="1028"/>
      <c r="L18" s="1028"/>
      <c r="M18" s="1028"/>
      <c r="N18" s="1028"/>
    </row>
    <row r="19" spans="1:14" ht="12" customHeight="1">
      <c r="A19" s="233" t="s">
        <v>218</v>
      </c>
      <c r="B19" s="51" t="s">
        <v>91</v>
      </c>
      <c r="C19" s="234" t="s">
        <v>16</v>
      </c>
      <c r="D19" s="234" t="s">
        <v>17</v>
      </c>
      <c r="E19" s="1016" t="s">
        <v>28</v>
      </c>
      <c r="F19" s="1017"/>
      <c r="G19" s="1018"/>
      <c r="H19" s="51" t="s">
        <v>18</v>
      </c>
      <c r="I19" s="129">
        <v>2261</v>
      </c>
      <c r="J19" s="219">
        <f t="shared" si="1"/>
        <v>3052.35</v>
      </c>
      <c r="K19" s="1028" t="s">
        <v>219</v>
      </c>
      <c r="L19" s="1028"/>
      <c r="M19" s="1028"/>
      <c r="N19" s="1028"/>
    </row>
    <row r="20" spans="1:14" ht="12" customHeight="1">
      <c r="A20" s="235" t="s">
        <v>220</v>
      </c>
      <c r="B20" s="51" t="s">
        <v>92</v>
      </c>
      <c r="C20" s="234" t="s">
        <v>16</v>
      </c>
      <c r="D20" s="234" t="s">
        <v>17</v>
      </c>
      <c r="E20" s="1016" t="s">
        <v>28</v>
      </c>
      <c r="F20" s="1017"/>
      <c r="G20" s="1018"/>
      <c r="H20" s="51" t="s">
        <v>19</v>
      </c>
      <c r="I20" s="129">
        <v>2417</v>
      </c>
      <c r="J20" s="219">
        <f t="shared" si="1"/>
        <v>3262.95</v>
      </c>
      <c r="K20" s="1028"/>
      <c r="L20" s="1028"/>
      <c r="M20" s="1028"/>
      <c r="N20" s="1028"/>
    </row>
    <row r="21" spans="1:14" ht="12" customHeight="1">
      <c r="A21" s="233" t="s">
        <v>221</v>
      </c>
      <c r="B21" s="51" t="s">
        <v>91</v>
      </c>
      <c r="C21" s="234" t="s">
        <v>16</v>
      </c>
      <c r="D21" s="234" t="s">
        <v>20</v>
      </c>
      <c r="E21" s="1016" t="s">
        <v>222</v>
      </c>
      <c r="F21" s="1017"/>
      <c r="G21" s="1018"/>
      <c r="H21" s="51" t="s">
        <v>18</v>
      </c>
      <c r="I21" s="129">
        <v>2771</v>
      </c>
      <c r="J21" s="219">
        <f t="shared" si="1"/>
        <v>3740.85</v>
      </c>
      <c r="K21" s="1028" t="s">
        <v>223</v>
      </c>
      <c r="L21" s="1028"/>
      <c r="M21" s="1028"/>
      <c r="N21" s="1028"/>
    </row>
    <row r="22" spans="1:14" ht="12" customHeight="1">
      <c r="A22" s="235" t="s">
        <v>224</v>
      </c>
      <c r="B22" s="51" t="s">
        <v>92</v>
      </c>
      <c r="C22" s="234" t="s">
        <v>16</v>
      </c>
      <c r="D22" s="234" t="s">
        <v>20</v>
      </c>
      <c r="E22" s="1016" t="s">
        <v>222</v>
      </c>
      <c r="F22" s="1017"/>
      <c r="G22" s="1018"/>
      <c r="H22" s="51" t="s">
        <v>19</v>
      </c>
      <c r="I22" s="129">
        <v>2949</v>
      </c>
      <c r="J22" s="219">
        <f t="shared" si="1"/>
        <v>3981.1499999999996</v>
      </c>
      <c r="K22" s="1028"/>
      <c r="L22" s="1028"/>
      <c r="M22" s="1028"/>
      <c r="N22" s="1028"/>
    </row>
    <row r="23" spans="1:14" ht="12" customHeight="1">
      <c r="A23" s="233" t="s">
        <v>221</v>
      </c>
      <c r="B23" s="51" t="s">
        <v>91</v>
      </c>
      <c r="C23" s="234" t="s">
        <v>16</v>
      </c>
      <c r="D23" s="234" t="s">
        <v>17</v>
      </c>
      <c r="E23" s="1016" t="s">
        <v>222</v>
      </c>
      <c r="F23" s="1017"/>
      <c r="G23" s="1018"/>
      <c r="H23" s="51" t="s">
        <v>18</v>
      </c>
      <c r="I23" s="129">
        <v>2915</v>
      </c>
      <c r="J23" s="219">
        <f t="shared" si="1"/>
        <v>3935.25</v>
      </c>
      <c r="K23" s="1028" t="s">
        <v>223</v>
      </c>
      <c r="L23" s="1028"/>
      <c r="M23" s="1028"/>
      <c r="N23" s="1028"/>
    </row>
    <row r="24" spans="1:14" ht="12" customHeight="1">
      <c r="A24" s="235" t="s">
        <v>224</v>
      </c>
      <c r="B24" s="51" t="s">
        <v>92</v>
      </c>
      <c r="C24" s="234" t="s">
        <v>16</v>
      </c>
      <c r="D24" s="234" t="s">
        <v>17</v>
      </c>
      <c r="E24" s="1016" t="s">
        <v>222</v>
      </c>
      <c r="F24" s="1017"/>
      <c r="G24" s="1018"/>
      <c r="H24" s="51" t="s">
        <v>19</v>
      </c>
      <c r="I24" s="129">
        <v>3093</v>
      </c>
      <c r="J24" s="219">
        <f t="shared" si="1"/>
        <v>4175.55</v>
      </c>
      <c r="K24" s="1028"/>
      <c r="L24" s="1028"/>
      <c r="M24" s="1028"/>
      <c r="N24" s="1028"/>
    </row>
    <row r="25" spans="1:14" ht="12" customHeight="1">
      <c r="A25" s="233" t="s">
        <v>225</v>
      </c>
      <c r="B25" s="51" t="s">
        <v>91</v>
      </c>
      <c r="C25" s="234" t="s">
        <v>16</v>
      </c>
      <c r="D25" s="234" t="s">
        <v>20</v>
      </c>
      <c r="E25" s="1016" t="s">
        <v>222</v>
      </c>
      <c r="F25" s="1017"/>
      <c r="G25" s="1018"/>
      <c r="H25" s="51" t="s">
        <v>18</v>
      </c>
      <c r="I25" s="129">
        <v>3015</v>
      </c>
      <c r="J25" s="219">
        <f t="shared" si="1"/>
        <v>4070.25</v>
      </c>
      <c r="K25" s="1028" t="s">
        <v>226</v>
      </c>
      <c r="L25" s="1028"/>
      <c r="M25" s="1028"/>
      <c r="N25" s="1028"/>
    </row>
    <row r="26" spans="1:14" ht="12" customHeight="1">
      <c r="A26" s="235" t="s">
        <v>227</v>
      </c>
      <c r="B26" s="51" t="s">
        <v>92</v>
      </c>
      <c r="C26" s="234" t="s">
        <v>16</v>
      </c>
      <c r="D26" s="234" t="s">
        <v>20</v>
      </c>
      <c r="E26" s="1016" t="s">
        <v>222</v>
      </c>
      <c r="F26" s="1017"/>
      <c r="G26" s="1018"/>
      <c r="H26" s="51" t="s">
        <v>19</v>
      </c>
      <c r="I26" s="129">
        <v>3193</v>
      </c>
      <c r="J26" s="219">
        <f t="shared" si="1"/>
        <v>4310.55</v>
      </c>
      <c r="K26" s="1028"/>
      <c r="L26" s="1028"/>
      <c r="M26" s="1028"/>
      <c r="N26" s="1028"/>
    </row>
    <row r="27" spans="1:14" ht="12" customHeight="1">
      <c r="A27" s="233" t="s">
        <v>225</v>
      </c>
      <c r="B27" s="51" t="s">
        <v>91</v>
      </c>
      <c r="C27" s="234" t="s">
        <v>16</v>
      </c>
      <c r="D27" s="234" t="s">
        <v>17</v>
      </c>
      <c r="E27" s="1016" t="s">
        <v>228</v>
      </c>
      <c r="F27" s="1017"/>
      <c r="G27" s="1018"/>
      <c r="H27" s="51" t="s">
        <v>18</v>
      </c>
      <c r="I27" s="129">
        <v>3193</v>
      </c>
      <c r="J27" s="219">
        <f t="shared" si="1"/>
        <v>4310.55</v>
      </c>
      <c r="K27" s="1028" t="s">
        <v>226</v>
      </c>
      <c r="L27" s="1028"/>
      <c r="M27" s="1028"/>
      <c r="N27" s="1028"/>
    </row>
    <row r="28" spans="1:14" ht="12" customHeight="1">
      <c r="A28" s="235" t="s">
        <v>227</v>
      </c>
      <c r="B28" s="51" t="s">
        <v>92</v>
      </c>
      <c r="C28" s="234" t="s">
        <v>16</v>
      </c>
      <c r="D28" s="234" t="s">
        <v>17</v>
      </c>
      <c r="E28" s="1016" t="s">
        <v>228</v>
      </c>
      <c r="F28" s="1017"/>
      <c r="G28" s="1018"/>
      <c r="H28" s="51" t="s">
        <v>19</v>
      </c>
      <c r="I28" s="129">
        <v>3348</v>
      </c>
      <c r="J28" s="219">
        <f t="shared" si="1"/>
        <v>4519.8</v>
      </c>
      <c r="K28" s="1028"/>
      <c r="L28" s="1028"/>
      <c r="M28" s="1028"/>
      <c r="N28" s="1028"/>
    </row>
    <row r="29" spans="1:14" ht="12" customHeight="1">
      <c r="A29" s="233" t="s">
        <v>229</v>
      </c>
      <c r="B29" s="51" t="s">
        <v>91</v>
      </c>
      <c r="C29" s="234" t="s">
        <v>16</v>
      </c>
      <c r="D29" s="234" t="s">
        <v>20</v>
      </c>
      <c r="E29" s="1016" t="s">
        <v>230</v>
      </c>
      <c r="F29" s="1017"/>
      <c r="G29" s="1018"/>
      <c r="H29" s="51" t="s">
        <v>18</v>
      </c>
      <c r="I29" s="129">
        <v>4223</v>
      </c>
      <c r="J29" s="219">
        <f t="shared" si="1"/>
        <v>5701.05</v>
      </c>
      <c r="K29" s="1028" t="s">
        <v>231</v>
      </c>
      <c r="L29" s="1028"/>
      <c r="M29" s="1028"/>
      <c r="N29" s="1028"/>
    </row>
    <row r="30" spans="1:14" ht="12" customHeight="1">
      <c r="A30" s="235" t="s">
        <v>232</v>
      </c>
      <c r="B30" s="51" t="s">
        <v>92</v>
      </c>
      <c r="C30" s="234" t="s">
        <v>16</v>
      </c>
      <c r="D30" s="234" t="s">
        <v>20</v>
      </c>
      <c r="E30" s="1016" t="s">
        <v>230</v>
      </c>
      <c r="F30" s="1017"/>
      <c r="G30" s="1018"/>
      <c r="H30" s="51" t="s">
        <v>19</v>
      </c>
      <c r="I30" s="129">
        <v>4423</v>
      </c>
      <c r="J30" s="219">
        <f t="shared" si="1"/>
        <v>5971.05</v>
      </c>
      <c r="K30" s="1028"/>
      <c r="L30" s="1028"/>
      <c r="M30" s="1028"/>
      <c r="N30" s="1028"/>
    </row>
    <row r="31" spans="1:14" ht="12" customHeight="1">
      <c r="A31" s="233" t="s">
        <v>229</v>
      </c>
      <c r="B31" s="51" t="s">
        <v>91</v>
      </c>
      <c r="C31" s="234" t="s">
        <v>16</v>
      </c>
      <c r="D31" s="234" t="s">
        <v>17</v>
      </c>
      <c r="E31" s="1016" t="s">
        <v>230</v>
      </c>
      <c r="F31" s="1017"/>
      <c r="G31" s="1018"/>
      <c r="H31" s="51" t="s">
        <v>18</v>
      </c>
      <c r="I31" s="129">
        <v>4434</v>
      </c>
      <c r="J31" s="219">
        <f t="shared" si="1"/>
        <v>5985.9</v>
      </c>
      <c r="K31" s="1028" t="s">
        <v>231</v>
      </c>
      <c r="L31" s="1028"/>
      <c r="M31" s="1028"/>
      <c r="N31" s="1028"/>
    </row>
    <row r="32" spans="1:14" ht="12" customHeight="1">
      <c r="A32" s="235" t="s">
        <v>232</v>
      </c>
      <c r="B32" s="51" t="s">
        <v>92</v>
      </c>
      <c r="C32" s="234" t="s">
        <v>16</v>
      </c>
      <c r="D32" s="234" t="s">
        <v>17</v>
      </c>
      <c r="E32" s="1016" t="s">
        <v>230</v>
      </c>
      <c r="F32" s="1017"/>
      <c r="G32" s="1018"/>
      <c r="H32" s="51" t="s">
        <v>19</v>
      </c>
      <c r="I32" s="129">
        <v>4634</v>
      </c>
      <c r="J32" s="219">
        <f t="shared" si="1"/>
        <v>6255.9</v>
      </c>
      <c r="K32" s="1028"/>
      <c r="L32" s="1028"/>
      <c r="M32" s="1028"/>
      <c r="N32" s="1028"/>
    </row>
    <row r="33" spans="1:30" ht="12" customHeight="1">
      <c r="A33" s="1029" t="s">
        <v>59</v>
      </c>
      <c r="B33" s="1029"/>
      <c r="C33" s="1029"/>
      <c r="D33" s="1029"/>
      <c r="E33" s="1029"/>
      <c r="F33" s="1029"/>
      <c r="G33" s="1029"/>
      <c r="H33" s="1029"/>
      <c r="I33" s="1029"/>
      <c r="J33" s="1029"/>
      <c r="K33" s="1029"/>
      <c r="L33" s="1029"/>
      <c r="M33" s="1029"/>
      <c r="N33" s="1029"/>
    </row>
    <row r="34" spans="1:30" s="34" customFormat="1" ht="12" customHeight="1">
      <c r="A34" s="236" t="s">
        <v>88</v>
      </c>
      <c r="B34" s="51" t="s">
        <v>93</v>
      </c>
      <c r="C34" s="51" t="s">
        <v>16</v>
      </c>
      <c r="D34" s="51" t="s">
        <v>20</v>
      </c>
      <c r="E34" s="1005" t="s">
        <v>21</v>
      </c>
      <c r="F34" s="1005"/>
      <c r="G34" s="1005"/>
      <c r="H34" s="51" t="s">
        <v>18</v>
      </c>
      <c r="I34" s="129">
        <v>1031</v>
      </c>
      <c r="J34" s="219">
        <f>I34+I34*35%</f>
        <v>1391.85</v>
      </c>
      <c r="K34" s="1024" t="s">
        <v>22</v>
      </c>
      <c r="L34" s="1024"/>
      <c r="M34" s="1024"/>
      <c r="N34" s="1024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</row>
    <row r="35" spans="1:30" s="34" customFormat="1" ht="12" customHeight="1">
      <c r="A35" s="236" t="s">
        <v>87</v>
      </c>
      <c r="B35" s="51" t="s">
        <v>94</v>
      </c>
      <c r="C35" s="51" t="s">
        <v>16</v>
      </c>
      <c r="D35" s="51" t="s">
        <v>20</v>
      </c>
      <c r="E35" s="1005" t="s">
        <v>21</v>
      </c>
      <c r="F35" s="1005"/>
      <c r="G35" s="1005"/>
      <c r="H35" s="51" t="s">
        <v>19</v>
      </c>
      <c r="I35" s="129">
        <v>1086</v>
      </c>
      <c r="J35" s="219">
        <f t="shared" ref="J35:J39" si="2">I35+I35*35%</f>
        <v>1466.1</v>
      </c>
      <c r="K35" s="1024" t="s">
        <v>22</v>
      </c>
      <c r="L35" s="1024"/>
      <c r="M35" s="1024"/>
      <c r="N35" s="1024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0" s="34" customFormat="1" ht="12" customHeight="1">
      <c r="A36" s="236" t="s">
        <v>86</v>
      </c>
      <c r="B36" s="51" t="s">
        <v>93</v>
      </c>
      <c r="C36" s="51" t="s">
        <v>16</v>
      </c>
      <c r="D36" s="51" t="s">
        <v>23</v>
      </c>
      <c r="E36" s="1005" t="s">
        <v>24</v>
      </c>
      <c r="F36" s="1005"/>
      <c r="G36" s="1005"/>
      <c r="H36" s="51" t="s">
        <v>18</v>
      </c>
      <c r="I36" s="129">
        <v>1253</v>
      </c>
      <c r="J36" s="219">
        <f t="shared" si="2"/>
        <v>1691.55</v>
      </c>
      <c r="K36" s="1024" t="s">
        <v>22</v>
      </c>
      <c r="L36" s="1024"/>
      <c r="M36" s="1024"/>
      <c r="N36" s="1024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</row>
    <row r="37" spans="1:30" s="34" customFormat="1" ht="12" customHeight="1">
      <c r="A37" s="236" t="s">
        <v>85</v>
      </c>
      <c r="B37" s="51" t="s">
        <v>94</v>
      </c>
      <c r="C37" s="51" t="s">
        <v>16</v>
      </c>
      <c r="D37" s="51" t="s">
        <v>23</v>
      </c>
      <c r="E37" s="1005" t="s">
        <v>24</v>
      </c>
      <c r="F37" s="1005"/>
      <c r="G37" s="1005"/>
      <c r="H37" s="51" t="s">
        <v>19</v>
      </c>
      <c r="I37" s="129">
        <v>1308</v>
      </c>
      <c r="J37" s="219">
        <f t="shared" si="2"/>
        <v>1765.8</v>
      </c>
      <c r="K37" s="1024" t="s">
        <v>22</v>
      </c>
      <c r="L37" s="1024"/>
      <c r="M37" s="1024"/>
      <c r="N37" s="1024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</row>
    <row r="38" spans="1:30" s="34" customFormat="1" ht="12" customHeight="1">
      <c r="A38" s="236" t="s">
        <v>89</v>
      </c>
      <c r="B38" s="51" t="s">
        <v>93</v>
      </c>
      <c r="C38" s="51" t="s">
        <v>16</v>
      </c>
      <c r="D38" s="51" t="s">
        <v>20</v>
      </c>
      <c r="E38" s="1005" t="s">
        <v>25</v>
      </c>
      <c r="F38" s="1005"/>
      <c r="G38" s="1005"/>
      <c r="H38" s="51" t="s">
        <v>18</v>
      </c>
      <c r="I38" s="129">
        <v>1441</v>
      </c>
      <c r="J38" s="219">
        <f t="shared" si="2"/>
        <v>1945.35</v>
      </c>
      <c r="K38" s="1024" t="s">
        <v>26</v>
      </c>
      <c r="L38" s="1024"/>
      <c r="M38" s="1024"/>
      <c r="N38" s="1024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</row>
    <row r="39" spans="1:30" s="34" customFormat="1" ht="12" customHeight="1">
      <c r="A39" s="236" t="s">
        <v>90</v>
      </c>
      <c r="B39" s="51" t="s">
        <v>94</v>
      </c>
      <c r="C39" s="51" t="s">
        <v>16</v>
      </c>
      <c r="D39" s="51" t="s">
        <v>20</v>
      </c>
      <c r="E39" s="1005" t="s">
        <v>25</v>
      </c>
      <c r="F39" s="1005"/>
      <c r="G39" s="1005"/>
      <c r="H39" s="51" t="s">
        <v>19</v>
      </c>
      <c r="I39" s="129">
        <v>1541</v>
      </c>
      <c r="J39" s="219">
        <f t="shared" si="2"/>
        <v>2080.35</v>
      </c>
      <c r="K39" s="1024" t="s">
        <v>26</v>
      </c>
      <c r="L39" s="1024"/>
      <c r="M39" s="1024"/>
      <c r="N39" s="1024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</row>
    <row r="40" spans="1:30" ht="12" customHeight="1">
      <c r="A40" s="825" t="s">
        <v>53</v>
      </c>
      <c r="B40" s="826"/>
      <c r="C40" s="826"/>
      <c r="D40" s="826"/>
      <c r="E40" s="826"/>
      <c r="F40" s="826"/>
      <c r="G40" s="826"/>
      <c r="H40" s="826"/>
      <c r="I40" s="826"/>
      <c r="J40" s="826"/>
      <c r="K40" s="826"/>
      <c r="L40" s="826"/>
      <c r="M40" s="826"/>
      <c r="N40" s="826"/>
    </row>
    <row r="41" spans="1:30" s="6" customFormat="1" ht="12" customHeight="1">
      <c r="A41" s="1021" t="s">
        <v>408</v>
      </c>
      <c r="B41" s="1022"/>
      <c r="C41" s="1022"/>
      <c r="D41" s="1022"/>
      <c r="E41" s="1022"/>
      <c r="F41" s="1022"/>
      <c r="G41" s="1023"/>
      <c r="H41" s="175" t="s">
        <v>8</v>
      </c>
      <c r="I41" s="226">
        <v>692.6</v>
      </c>
      <c r="J41" s="225">
        <f>I41+I41*35%</f>
        <v>935.01</v>
      </c>
      <c r="K41" s="1032" t="s">
        <v>213</v>
      </c>
      <c r="L41" s="1032"/>
      <c r="M41" s="1032"/>
      <c r="N41" s="103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s="6" customFormat="1" ht="12" customHeight="1">
      <c r="A42" s="1019" t="s">
        <v>854</v>
      </c>
      <c r="B42" s="1020"/>
      <c r="C42" s="1020"/>
      <c r="D42" s="1020"/>
      <c r="E42" s="1020"/>
      <c r="F42" s="1020"/>
      <c r="G42" s="1020"/>
      <c r="H42" s="51" t="s">
        <v>8</v>
      </c>
      <c r="I42" s="9">
        <v>726.1</v>
      </c>
      <c r="J42" s="225">
        <f t="shared" ref="J42:J54" si="3">I42+I42*35%</f>
        <v>980.23500000000001</v>
      </c>
      <c r="K42" s="1032"/>
      <c r="L42" s="1032"/>
      <c r="M42" s="1032"/>
      <c r="N42" s="103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6" customFormat="1" ht="12" customHeight="1">
      <c r="A43" s="1019" t="s">
        <v>206</v>
      </c>
      <c r="B43" s="1020"/>
      <c r="C43" s="1020"/>
      <c r="D43" s="1020"/>
      <c r="E43" s="1020"/>
      <c r="F43" s="1020"/>
      <c r="G43" s="1020"/>
      <c r="H43" s="51" t="s">
        <v>8</v>
      </c>
      <c r="I43" s="75">
        <v>1341</v>
      </c>
      <c r="J43" s="225">
        <f t="shared" si="3"/>
        <v>1810.35</v>
      </c>
      <c r="K43" s="1032"/>
      <c r="L43" s="1032"/>
      <c r="M43" s="1032"/>
      <c r="N43" s="103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s="6" customFormat="1" ht="12" customHeight="1">
      <c r="A44" s="1019" t="s">
        <v>965</v>
      </c>
      <c r="B44" s="1020"/>
      <c r="C44" s="1020"/>
      <c r="D44" s="1020"/>
      <c r="E44" s="1020"/>
      <c r="F44" s="1020"/>
      <c r="G44" s="1020"/>
      <c r="H44" s="51" t="s">
        <v>8</v>
      </c>
      <c r="I44" s="75">
        <v>1107</v>
      </c>
      <c r="J44" s="225">
        <f t="shared" si="3"/>
        <v>1494.45</v>
      </c>
      <c r="K44" s="1032"/>
      <c r="L44" s="1032"/>
      <c r="M44" s="1032"/>
      <c r="N44" s="103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s="6" customFormat="1" ht="12" customHeight="1">
      <c r="A45" s="1019" t="s">
        <v>207</v>
      </c>
      <c r="B45" s="1020"/>
      <c r="C45" s="1020"/>
      <c r="D45" s="1020"/>
      <c r="E45" s="1020"/>
      <c r="F45" s="1020"/>
      <c r="G45" s="1020"/>
      <c r="H45" s="51" t="s">
        <v>8</v>
      </c>
      <c r="I45" s="75">
        <v>2985</v>
      </c>
      <c r="J45" s="225">
        <f t="shared" si="3"/>
        <v>4029.75</v>
      </c>
      <c r="K45" s="1032"/>
      <c r="L45" s="1032"/>
      <c r="M45" s="1032"/>
      <c r="N45" s="103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s="6" customFormat="1" ht="12" customHeight="1">
      <c r="A46" s="1019" t="s">
        <v>208</v>
      </c>
      <c r="B46" s="1020"/>
      <c r="C46" s="1020"/>
      <c r="D46" s="1020"/>
      <c r="E46" s="1020"/>
      <c r="F46" s="1020"/>
      <c r="G46" s="1020"/>
      <c r="H46" s="51" t="s">
        <v>8</v>
      </c>
      <c r="I46" s="75">
        <v>2991</v>
      </c>
      <c r="J46" s="225">
        <f t="shared" si="3"/>
        <v>4037.85</v>
      </c>
      <c r="K46" s="1032"/>
      <c r="L46" s="1032"/>
      <c r="M46" s="1032"/>
      <c r="N46" s="103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s="6" customFormat="1" ht="12" customHeight="1">
      <c r="A47" s="1019" t="s">
        <v>209</v>
      </c>
      <c r="B47" s="1020"/>
      <c r="C47" s="1020"/>
      <c r="D47" s="1020"/>
      <c r="E47" s="1020"/>
      <c r="F47" s="1020"/>
      <c r="G47" s="1020"/>
      <c r="H47" s="51" t="s">
        <v>8</v>
      </c>
      <c r="I47" s="75">
        <v>3015</v>
      </c>
      <c r="J47" s="225">
        <f t="shared" si="3"/>
        <v>4070.25</v>
      </c>
      <c r="K47" s="1032"/>
      <c r="L47" s="1032"/>
      <c r="M47" s="1032"/>
      <c r="N47" s="103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s="6" customFormat="1" ht="12" customHeight="1">
      <c r="A48" s="1019" t="s">
        <v>210</v>
      </c>
      <c r="B48" s="1020"/>
      <c r="C48" s="1020"/>
      <c r="D48" s="1020"/>
      <c r="E48" s="1020"/>
      <c r="F48" s="1020"/>
      <c r="G48" s="1020"/>
      <c r="H48" s="51" t="s">
        <v>8</v>
      </c>
      <c r="I48" s="75">
        <v>3945</v>
      </c>
      <c r="J48" s="225">
        <f t="shared" si="3"/>
        <v>5325.75</v>
      </c>
      <c r="K48" s="1032"/>
      <c r="L48" s="1032"/>
      <c r="M48" s="1032"/>
      <c r="N48" s="103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s="6" customFormat="1" ht="12" customHeight="1">
      <c r="A49" s="1019" t="s">
        <v>211</v>
      </c>
      <c r="B49" s="1020"/>
      <c r="C49" s="1020"/>
      <c r="D49" s="1020"/>
      <c r="E49" s="1020"/>
      <c r="F49" s="1020"/>
      <c r="G49" s="1020"/>
      <c r="H49" s="51" t="s">
        <v>8</v>
      </c>
      <c r="I49" s="75">
        <v>4113</v>
      </c>
      <c r="J49" s="225">
        <f t="shared" si="3"/>
        <v>5552.55</v>
      </c>
      <c r="K49" s="1032"/>
      <c r="L49" s="1032"/>
      <c r="M49" s="1032"/>
      <c r="N49" s="103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s="6" customFormat="1" ht="12" customHeight="1">
      <c r="A50" s="1019" t="s">
        <v>212</v>
      </c>
      <c r="B50" s="1020"/>
      <c r="C50" s="1020"/>
      <c r="D50" s="1020"/>
      <c r="E50" s="1020"/>
      <c r="F50" s="1020"/>
      <c r="G50" s="1020"/>
      <c r="H50" s="51" t="s">
        <v>8</v>
      </c>
      <c r="I50" s="75">
        <v>4139</v>
      </c>
      <c r="J50" s="225">
        <f t="shared" si="3"/>
        <v>5587.65</v>
      </c>
      <c r="K50" s="1032"/>
      <c r="L50" s="1032"/>
      <c r="M50" s="1032"/>
      <c r="N50" s="103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s="6" customFormat="1" ht="12" customHeight="1">
      <c r="A51" s="1019" t="s">
        <v>853</v>
      </c>
      <c r="B51" s="1020"/>
      <c r="C51" s="1020"/>
      <c r="D51" s="1020"/>
      <c r="E51" s="1020"/>
      <c r="F51" s="1020"/>
      <c r="G51" s="1020"/>
      <c r="H51" s="51" t="s">
        <v>8</v>
      </c>
      <c r="I51" s="75">
        <v>3547</v>
      </c>
      <c r="J51" s="225">
        <f t="shared" si="3"/>
        <v>4788.45</v>
      </c>
      <c r="K51" s="1032"/>
      <c r="L51" s="1032"/>
      <c r="M51" s="1032"/>
      <c r="N51" s="103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s="6" customFormat="1" ht="12" customHeight="1">
      <c r="A52" s="1019" t="s">
        <v>1299</v>
      </c>
      <c r="B52" s="1020"/>
      <c r="C52" s="1020"/>
      <c r="D52" s="1020"/>
      <c r="E52" s="1020"/>
      <c r="F52" s="1020"/>
      <c r="G52" s="1020"/>
      <c r="H52" s="51" t="s">
        <v>8</v>
      </c>
      <c r="I52" s="75">
        <v>6319</v>
      </c>
      <c r="J52" s="225">
        <f t="shared" si="3"/>
        <v>8530.65</v>
      </c>
      <c r="K52" s="1032"/>
      <c r="L52" s="1032"/>
      <c r="M52" s="1032"/>
      <c r="N52" s="103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s="6" customFormat="1" ht="12" customHeight="1">
      <c r="A53" s="1019" t="s">
        <v>1300</v>
      </c>
      <c r="B53" s="1020"/>
      <c r="C53" s="1020"/>
      <c r="D53" s="1020"/>
      <c r="E53" s="1020"/>
      <c r="F53" s="1020"/>
      <c r="G53" s="1020"/>
      <c r="H53" s="51" t="s">
        <v>8</v>
      </c>
      <c r="I53" s="75">
        <v>5676</v>
      </c>
      <c r="J53" s="225">
        <f t="shared" si="3"/>
        <v>7662.6</v>
      </c>
      <c r="K53" s="1032"/>
      <c r="L53" s="1032"/>
      <c r="M53" s="1032"/>
      <c r="N53" s="103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s="6" customFormat="1" ht="12" customHeight="1">
      <c r="A54" s="1019" t="s">
        <v>1301</v>
      </c>
      <c r="B54" s="1020"/>
      <c r="C54" s="1020"/>
      <c r="D54" s="1020"/>
      <c r="E54" s="1020"/>
      <c r="F54" s="1020"/>
      <c r="G54" s="1020"/>
      <c r="H54" s="51" t="s">
        <v>8</v>
      </c>
      <c r="I54" s="75">
        <v>6008</v>
      </c>
      <c r="J54" s="225">
        <f t="shared" si="3"/>
        <v>8110.7999999999993</v>
      </c>
      <c r="K54" s="1032"/>
      <c r="L54" s="1032"/>
      <c r="M54" s="1032"/>
      <c r="N54" s="103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s="7" customFormat="1" ht="12" customHeight="1">
      <c r="A55" s="1033"/>
      <c r="B55" s="1034"/>
      <c r="C55" s="1034"/>
      <c r="D55" s="1034"/>
      <c r="E55" s="1034"/>
      <c r="F55" s="1034"/>
      <c r="G55" s="1034"/>
      <c r="H55" s="1034"/>
      <c r="I55" s="1034"/>
      <c r="J55" s="1034"/>
      <c r="K55" s="1034"/>
      <c r="L55" s="1034"/>
      <c r="M55" s="1034"/>
      <c r="N55" s="1034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</row>
    <row r="56" spans="1:30" s="13" customFormat="1" ht="24" customHeight="1">
      <c r="A56" s="1043" t="s">
        <v>5</v>
      </c>
      <c r="B56" s="1044"/>
      <c r="C56" s="1045"/>
      <c r="D56" s="21" t="s">
        <v>529</v>
      </c>
      <c r="E56" s="50" t="s">
        <v>530</v>
      </c>
      <c r="F56" s="206" t="s">
        <v>1214</v>
      </c>
      <c r="G56" s="146"/>
      <c r="H56" s="962" t="s">
        <v>5</v>
      </c>
      <c r="I56" s="962"/>
      <c r="J56" s="962"/>
      <c r="K56" s="962"/>
      <c r="L56" s="15" t="s">
        <v>529</v>
      </c>
      <c r="M56" s="44" t="s">
        <v>530</v>
      </c>
      <c r="N56" s="237" t="s">
        <v>1214</v>
      </c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</row>
    <row r="57" spans="1:30" ht="15" customHeight="1">
      <c r="A57" s="1037" t="s">
        <v>68</v>
      </c>
      <c r="B57" s="1038"/>
      <c r="C57" s="1038"/>
      <c r="D57" s="1038"/>
      <c r="E57" s="1038"/>
      <c r="F57" s="1038"/>
      <c r="H57" s="1035" t="s">
        <v>639</v>
      </c>
      <c r="I57" s="1035"/>
      <c r="J57" s="1035"/>
      <c r="K57" s="1035"/>
      <c r="L57" s="1035"/>
      <c r="M57" s="1035"/>
      <c r="N57" s="1035"/>
    </row>
    <row r="58" spans="1:30" s="6" customFormat="1" ht="17.25" customHeight="1">
      <c r="A58" s="1027" t="s">
        <v>849</v>
      </c>
      <c r="B58" s="1027"/>
      <c r="C58" s="1027"/>
      <c r="D58" s="84" t="s">
        <v>8</v>
      </c>
      <c r="E58" s="226">
        <v>223.4</v>
      </c>
      <c r="F58" s="107">
        <f>E58+E58*35%</f>
        <v>301.59000000000003</v>
      </c>
      <c r="G58" s="146"/>
      <c r="H58" s="1036" t="s">
        <v>100</v>
      </c>
      <c r="I58" s="1036"/>
      <c r="J58" s="1036"/>
      <c r="K58" s="1036"/>
      <c r="L58" s="84" t="s">
        <v>8</v>
      </c>
      <c r="M58" s="85">
        <v>532.1</v>
      </c>
      <c r="N58" s="85">
        <f>M58+M58*35%</f>
        <v>718.33500000000004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s="6" customFormat="1" ht="12.75" customHeight="1">
      <c r="A59" s="1027" t="s">
        <v>850</v>
      </c>
      <c r="B59" s="1027"/>
      <c r="C59" s="1027"/>
      <c r="D59" s="84" t="s">
        <v>8</v>
      </c>
      <c r="E59" s="226">
        <v>234.8</v>
      </c>
      <c r="F59" s="107">
        <f t="shared" ref="F59:F70" si="4">E59+E59*35%</f>
        <v>316.98</v>
      </c>
      <c r="G59" s="146"/>
      <c r="H59" s="1036" t="s">
        <v>298</v>
      </c>
      <c r="I59" s="1036"/>
      <c r="J59" s="1036"/>
      <c r="K59" s="1036"/>
      <c r="L59" s="84" t="s">
        <v>8</v>
      </c>
      <c r="M59" s="85">
        <v>286</v>
      </c>
      <c r="N59" s="85">
        <f t="shared" ref="N59:N90" si="5">M59+M59*35%</f>
        <v>386.1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s="1" customFormat="1" ht="12" customHeight="1">
      <c r="A60" s="1027" t="s">
        <v>851</v>
      </c>
      <c r="B60" s="1027"/>
      <c r="C60" s="1027"/>
      <c r="D60" s="84" t="s">
        <v>8</v>
      </c>
      <c r="E60" s="226">
        <v>257.7</v>
      </c>
      <c r="F60" s="107">
        <f t="shared" si="4"/>
        <v>347.89499999999998</v>
      </c>
      <c r="G60" s="146"/>
      <c r="H60" s="1036" t="s">
        <v>1060</v>
      </c>
      <c r="I60" s="1036"/>
      <c r="J60" s="1036"/>
      <c r="K60" s="1036"/>
      <c r="L60" s="84" t="s">
        <v>8</v>
      </c>
      <c r="M60" s="85">
        <v>125</v>
      </c>
      <c r="N60" s="85">
        <f t="shared" si="5"/>
        <v>168.75</v>
      </c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</row>
    <row r="61" spans="1:30" s="1" customFormat="1" ht="12" customHeight="1">
      <c r="A61" s="1027" t="s">
        <v>152</v>
      </c>
      <c r="B61" s="1027"/>
      <c r="C61" s="1027"/>
      <c r="D61" s="84" t="s">
        <v>8</v>
      </c>
      <c r="E61" s="226">
        <v>431.4</v>
      </c>
      <c r="F61" s="107">
        <f t="shared" si="4"/>
        <v>582.39</v>
      </c>
      <c r="G61" s="146"/>
      <c r="H61" s="1006" t="s">
        <v>1073</v>
      </c>
      <c r="I61" s="1006"/>
      <c r="J61" s="1006"/>
      <c r="K61" s="1006"/>
      <c r="L61" s="84" t="s">
        <v>8</v>
      </c>
      <c r="M61" s="85">
        <v>180.4</v>
      </c>
      <c r="N61" s="85">
        <f t="shared" si="5"/>
        <v>243.54000000000002</v>
      </c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</row>
    <row r="62" spans="1:30" s="1" customFormat="1" ht="12" customHeight="1">
      <c r="A62" s="1027" t="s">
        <v>1058</v>
      </c>
      <c r="B62" s="1027"/>
      <c r="C62" s="1027"/>
      <c r="D62" s="84" t="s">
        <v>8</v>
      </c>
      <c r="E62" s="226">
        <v>500</v>
      </c>
      <c r="F62" s="107">
        <f t="shared" si="4"/>
        <v>675</v>
      </c>
      <c r="G62" s="146"/>
      <c r="H62" s="1006" t="s">
        <v>299</v>
      </c>
      <c r="I62" s="1006"/>
      <c r="J62" s="1006"/>
      <c r="K62" s="1006"/>
      <c r="L62" s="84" t="s">
        <v>8</v>
      </c>
      <c r="M62" s="85">
        <v>331.7</v>
      </c>
      <c r="N62" s="85">
        <f t="shared" si="5"/>
        <v>447.79499999999996</v>
      </c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</row>
    <row r="63" spans="1:30" s="1" customFormat="1" ht="12" customHeight="1">
      <c r="A63" s="1027" t="s">
        <v>515</v>
      </c>
      <c r="B63" s="1027"/>
      <c r="C63" s="1027"/>
      <c r="D63" s="84" t="s">
        <v>8</v>
      </c>
      <c r="E63" s="107">
        <v>184</v>
      </c>
      <c r="F63" s="107">
        <f t="shared" si="4"/>
        <v>248.39999999999998</v>
      </c>
      <c r="G63" s="146"/>
      <c r="H63" s="1006" t="s">
        <v>327</v>
      </c>
      <c r="I63" s="1006"/>
      <c r="J63" s="1006"/>
      <c r="K63" s="1006"/>
      <c r="L63" s="84" t="s">
        <v>8</v>
      </c>
      <c r="M63" s="85">
        <v>360.8</v>
      </c>
      <c r="N63" s="85">
        <f t="shared" si="5"/>
        <v>487.08000000000004</v>
      </c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 spans="1:30" s="1" customFormat="1" ht="12" customHeight="1">
      <c r="A64" s="1027" t="s">
        <v>516</v>
      </c>
      <c r="B64" s="1027"/>
      <c r="C64" s="1027"/>
      <c r="D64" s="84" t="s">
        <v>8</v>
      </c>
      <c r="E64" s="107">
        <v>196</v>
      </c>
      <c r="F64" s="107">
        <f t="shared" si="4"/>
        <v>264.60000000000002</v>
      </c>
      <c r="G64" s="146"/>
      <c r="H64" s="1006" t="s">
        <v>396</v>
      </c>
      <c r="I64" s="1006"/>
      <c r="J64" s="1006"/>
      <c r="K64" s="1006"/>
      <c r="L64" s="84" t="s">
        <v>8</v>
      </c>
      <c r="M64" s="85">
        <v>189.4</v>
      </c>
      <c r="N64" s="85">
        <f t="shared" si="5"/>
        <v>255.69</v>
      </c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 spans="1:30" s="1" customFormat="1" ht="12" customHeight="1">
      <c r="A65" s="1027" t="s">
        <v>517</v>
      </c>
      <c r="B65" s="1027"/>
      <c r="C65" s="1027"/>
      <c r="D65" s="84" t="s">
        <v>8</v>
      </c>
      <c r="E65" s="107">
        <v>207</v>
      </c>
      <c r="F65" s="107">
        <f t="shared" si="4"/>
        <v>279.45</v>
      </c>
      <c r="G65" s="146"/>
      <c r="H65" s="1006" t="s">
        <v>397</v>
      </c>
      <c r="I65" s="1006"/>
      <c r="J65" s="1006"/>
      <c r="K65" s="1006"/>
      <c r="L65" s="84" t="s">
        <v>8</v>
      </c>
      <c r="M65" s="85">
        <v>229.7</v>
      </c>
      <c r="N65" s="85">
        <f t="shared" si="5"/>
        <v>310.09499999999997</v>
      </c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</row>
    <row r="66" spans="1:30" s="1" customFormat="1" ht="12" customHeight="1">
      <c r="A66" s="1027" t="s">
        <v>106</v>
      </c>
      <c r="B66" s="1027"/>
      <c r="C66" s="1027"/>
      <c r="D66" s="84" t="s">
        <v>8</v>
      </c>
      <c r="E66" s="107">
        <v>152</v>
      </c>
      <c r="F66" s="107">
        <f t="shared" si="4"/>
        <v>205.2</v>
      </c>
      <c r="G66" s="146"/>
      <c r="H66" s="1006" t="s">
        <v>398</v>
      </c>
      <c r="I66" s="1006"/>
      <c r="J66" s="1006"/>
      <c r="K66" s="1006"/>
      <c r="L66" s="84" t="s">
        <v>8</v>
      </c>
      <c r="M66" s="85">
        <v>187.1</v>
      </c>
      <c r="N66" s="85">
        <f t="shared" si="5"/>
        <v>252.58499999999998</v>
      </c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</row>
    <row r="67" spans="1:30" s="1" customFormat="1" ht="12" customHeight="1">
      <c r="A67" s="1027" t="s">
        <v>409</v>
      </c>
      <c r="B67" s="1027"/>
      <c r="C67" s="1027"/>
      <c r="D67" s="84" t="s">
        <v>8</v>
      </c>
      <c r="E67" s="107">
        <f>118*1.1</f>
        <v>129.80000000000001</v>
      </c>
      <c r="F67" s="107">
        <f t="shared" si="4"/>
        <v>175.23000000000002</v>
      </c>
      <c r="G67" s="146"/>
      <c r="H67" s="1006" t="s">
        <v>399</v>
      </c>
      <c r="I67" s="1006"/>
      <c r="J67" s="1006"/>
      <c r="K67" s="1006"/>
      <c r="L67" s="84" t="s">
        <v>8</v>
      </c>
      <c r="M67" s="85">
        <v>321.60000000000002</v>
      </c>
      <c r="N67" s="85">
        <f t="shared" si="5"/>
        <v>434.16</v>
      </c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</row>
    <row r="68" spans="1:30" s="1" customFormat="1" ht="12" customHeight="1">
      <c r="A68" s="1027" t="s">
        <v>237</v>
      </c>
      <c r="B68" s="1027"/>
      <c r="C68" s="1027"/>
      <c r="D68" s="84" t="s">
        <v>8</v>
      </c>
      <c r="E68" s="107">
        <v>216</v>
      </c>
      <c r="F68" s="107">
        <f t="shared" si="4"/>
        <v>291.60000000000002</v>
      </c>
      <c r="G68" s="146"/>
      <c r="H68" s="1006" t="s">
        <v>400</v>
      </c>
      <c r="I68" s="1006"/>
      <c r="J68" s="1006"/>
      <c r="K68" s="1006"/>
      <c r="L68" s="84" t="s">
        <v>8</v>
      </c>
      <c r="M68" s="85">
        <v>234.2</v>
      </c>
      <c r="N68" s="85">
        <f t="shared" si="5"/>
        <v>316.16999999999996</v>
      </c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</row>
    <row r="69" spans="1:30" ht="15" customHeight="1">
      <c r="A69" s="1027" t="s">
        <v>238</v>
      </c>
      <c r="B69" s="1027"/>
      <c r="C69" s="1027"/>
      <c r="D69" s="84" t="s">
        <v>8</v>
      </c>
      <c r="E69" s="107">
        <v>222</v>
      </c>
      <c r="F69" s="107">
        <f t="shared" si="4"/>
        <v>299.7</v>
      </c>
      <c r="H69" s="1006" t="s">
        <v>401</v>
      </c>
      <c r="I69" s="1006"/>
      <c r="J69" s="1006"/>
      <c r="K69" s="1006"/>
      <c r="L69" s="84" t="s">
        <v>8</v>
      </c>
      <c r="M69" s="85">
        <v>261.10000000000002</v>
      </c>
      <c r="N69" s="85">
        <f t="shared" si="5"/>
        <v>352.48500000000001</v>
      </c>
    </row>
    <row r="70" spans="1:30" ht="15" customHeight="1">
      <c r="A70" s="1027" t="s">
        <v>852</v>
      </c>
      <c r="B70" s="1027"/>
      <c r="C70" s="1027"/>
      <c r="D70" s="84" t="s">
        <v>8</v>
      </c>
      <c r="E70" s="107">
        <v>263</v>
      </c>
      <c r="F70" s="107">
        <f t="shared" si="4"/>
        <v>355.05</v>
      </c>
      <c r="H70" s="1006" t="s">
        <v>67</v>
      </c>
      <c r="I70" s="1006"/>
      <c r="J70" s="1006"/>
      <c r="K70" s="1006"/>
      <c r="L70" s="84" t="s">
        <v>8</v>
      </c>
      <c r="M70" s="85">
        <v>225</v>
      </c>
      <c r="N70" s="85">
        <f t="shared" si="5"/>
        <v>303.75</v>
      </c>
    </row>
    <row r="71" spans="1:30" ht="15" customHeight="1">
      <c r="A71" s="1012" t="s">
        <v>636</v>
      </c>
      <c r="B71" s="1013"/>
      <c r="C71" s="1013"/>
      <c r="D71" s="1013"/>
      <c r="E71" s="1013"/>
      <c r="F71" s="1013"/>
      <c r="H71" s="1006" t="s">
        <v>953</v>
      </c>
      <c r="I71" s="1006"/>
      <c r="J71" s="1006"/>
      <c r="K71" s="1006"/>
      <c r="L71" s="84" t="s">
        <v>8</v>
      </c>
      <c r="M71" s="85">
        <v>165.5</v>
      </c>
      <c r="N71" s="85">
        <f t="shared" si="5"/>
        <v>223.42500000000001</v>
      </c>
    </row>
    <row r="72" spans="1:30" s="6" customFormat="1" ht="15" customHeight="1">
      <c r="A72" s="1006" t="s">
        <v>1062</v>
      </c>
      <c r="B72" s="1006"/>
      <c r="C72" s="1006"/>
      <c r="D72" s="84" t="s">
        <v>8</v>
      </c>
      <c r="E72" s="75">
        <v>1237</v>
      </c>
      <c r="F72" s="75">
        <f t="shared" ref="F72:F84" si="6">E72+E72*35%</f>
        <v>1669.95</v>
      </c>
      <c r="G72" s="146"/>
      <c r="H72" s="1006" t="s">
        <v>149</v>
      </c>
      <c r="I72" s="1006"/>
      <c r="J72" s="1006"/>
      <c r="K72" s="1006"/>
      <c r="L72" s="84" t="s">
        <v>8</v>
      </c>
      <c r="M72" s="85">
        <v>111.3</v>
      </c>
      <c r="N72" s="85">
        <f t="shared" si="5"/>
        <v>150.255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s="6" customFormat="1" ht="15" customHeight="1">
      <c r="A73" s="1006" t="s">
        <v>1063</v>
      </c>
      <c r="B73" s="1006"/>
      <c r="C73" s="1006"/>
      <c r="D73" s="84" t="s">
        <v>8</v>
      </c>
      <c r="E73" s="75">
        <v>2314</v>
      </c>
      <c r="F73" s="75">
        <f t="shared" si="6"/>
        <v>3123.9</v>
      </c>
      <c r="G73" s="146"/>
      <c r="H73" s="1006" t="s">
        <v>150</v>
      </c>
      <c r="I73" s="1006"/>
      <c r="J73" s="1006"/>
      <c r="K73" s="1006"/>
      <c r="L73" s="84" t="s">
        <v>8</v>
      </c>
      <c r="M73" s="85">
        <v>111.3</v>
      </c>
      <c r="N73" s="85">
        <f t="shared" si="5"/>
        <v>150.255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5" customHeight="1">
      <c r="A74" s="1006" t="s">
        <v>1064</v>
      </c>
      <c r="B74" s="1006"/>
      <c r="C74" s="1006"/>
      <c r="D74" s="84" t="s">
        <v>8</v>
      </c>
      <c r="E74" s="75">
        <v>2784</v>
      </c>
      <c r="F74" s="75">
        <f t="shared" si="6"/>
        <v>3758.4</v>
      </c>
      <c r="H74" s="1006" t="s">
        <v>45</v>
      </c>
      <c r="I74" s="1006"/>
      <c r="J74" s="1006"/>
      <c r="K74" s="1006"/>
      <c r="L74" s="84" t="s">
        <v>8</v>
      </c>
      <c r="M74" s="85">
        <v>108.7</v>
      </c>
      <c r="N74" s="85">
        <f t="shared" si="5"/>
        <v>146.745</v>
      </c>
    </row>
    <row r="75" spans="1:30" ht="13.5" customHeight="1">
      <c r="A75" s="1006" t="s">
        <v>1059</v>
      </c>
      <c r="B75" s="1006"/>
      <c r="C75" s="1006"/>
      <c r="D75" s="84" t="s">
        <v>8</v>
      </c>
      <c r="E75" s="227">
        <v>399.1</v>
      </c>
      <c r="F75" s="75">
        <f t="shared" si="6"/>
        <v>538.78500000000008</v>
      </c>
      <c r="H75" s="1006" t="s">
        <v>151</v>
      </c>
      <c r="I75" s="1006"/>
      <c r="J75" s="1006"/>
      <c r="K75" s="1006"/>
      <c r="L75" s="84" t="s">
        <v>8</v>
      </c>
      <c r="M75" s="85">
        <v>91.6</v>
      </c>
      <c r="N75" s="85">
        <f t="shared" si="5"/>
        <v>123.66</v>
      </c>
    </row>
    <row r="76" spans="1:30" ht="17.25" customHeight="1">
      <c r="A76" s="1006" t="s">
        <v>239</v>
      </c>
      <c r="B76" s="1006"/>
      <c r="C76" s="1006"/>
      <c r="D76" s="84" t="s">
        <v>8</v>
      </c>
      <c r="E76" s="75">
        <v>3247</v>
      </c>
      <c r="F76" s="75">
        <f t="shared" si="6"/>
        <v>4383.45</v>
      </c>
      <c r="H76" s="1006" t="s">
        <v>503</v>
      </c>
      <c r="I76" s="1006"/>
      <c r="J76" s="1006"/>
      <c r="K76" s="1006"/>
      <c r="L76" s="84" t="s">
        <v>8</v>
      </c>
      <c r="M76" s="85">
        <v>100.7</v>
      </c>
      <c r="N76" s="85">
        <f t="shared" si="5"/>
        <v>135.94499999999999</v>
      </c>
    </row>
    <row r="77" spans="1:30" s="6" customFormat="1" ht="15" customHeight="1">
      <c r="A77" s="1006" t="s">
        <v>240</v>
      </c>
      <c r="B77" s="1006"/>
      <c r="C77" s="1006"/>
      <c r="D77" s="84" t="s">
        <v>8</v>
      </c>
      <c r="E77" s="75">
        <v>3654</v>
      </c>
      <c r="F77" s="75">
        <f t="shared" si="6"/>
        <v>4932.8999999999996</v>
      </c>
      <c r="G77" s="146"/>
      <c r="H77" s="1006" t="s">
        <v>1061</v>
      </c>
      <c r="I77" s="1006"/>
      <c r="J77" s="1006"/>
      <c r="K77" s="1006"/>
      <c r="L77" s="84" t="s">
        <v>8</v>
      </c>
      <c r="M77" s="85">
        <v>210</v>
      </c>
      <c r="N77" s="85">
        <f t="shared" si="5"/>
        <v>283.5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5">
      <c r="A78" s="1006" t="s">
        <v>241</v>
      </c>
      <c r="B78" s="1006"/>
      <c r="C78" s="1006"/>
      <c r="D78" s="84" t="s">
        <v>8</v>
      </c>
      <c r="E78" s="75">
        <v>7941</v>
      </c>
      <c r="F78" s="75">
        <f t="shared" si="6"/>
        <v>10720.35</v>
      </c>
      <c r="H78" s="1006" t="s">
        <v>439</v>
      </c>
      <c r="I78" s="1006"/>
      <c r="J78" s="1006"/>
      <c r="K78" s="1006"/>
      <c r="L78" s="84" t="s">
        <v>8</v>
      </c>
      <c r="M78" s="85">
        <v>299</v>
      </c>
      <c r="N78" s="85">
        <f t="shared" si="5"/>
        <v>403.65</v>
      </c>
    </row>
    <row r="79" spans="1:30" s="6" customFormat="1" ht="15">
      <c r="A79" s="1006" t="s">
        <v>429</v>
      </c>
      <c r="B79" s="1006"/>
      <c r="C79" s="1006"/>
      <c r="D79" s="84" t="s">
        <v>8</v>
      </c>
      <c r="E79" s="75">
        <v>1449</v>
      </c>
      <c r="F79" s="75">
        <f t="shared" si="6"/>
        <v>1956.15</v>
      </c>
      <c r="G79" s="146"/>
      <c r="H79" s="1006" t="s">
        <v>1078</v>
      </c>
      <c r="I79" s="1006"/>
      <c r="J79" s="1006"/>
      <c r="K79" s="1006"/>
      <c r="L79" s="84" t="s">
        <v>8</v>
      </c>
      <c r="M79" s="85">
        <v>309</v>
      </c>
      <c r="N79" s="85">
        <f t="shared" si="5"/>
        <v>417.15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>
      <c r="A80" s="1006" t="s">
        <v>430</v>
      </c>
      <c r="B80" s="1006"/>
      <c r="C80" s="1006"/>
      <c r="D80" s="84" t="s">
        <v>8</v>
      </c>
      <c r="E80" s="75">
        <v>2719</v>
      </c>
      <c r="F80" s="75">
        <f t="shared" si="6"/>
        <v>3670.65</v>
      </c>
      <c r="H80" s="1006" t="s">
        <v>476</v>
      </c>
      <c r="I80" s="1006"/>
      <c r="J80" s="1006"/>
      <c r="K80" s="1006"/>
      <c r="L80" s="84" t="s">
        <v>8</v>
      </c>
      <c r="M80" s="85">
        <v>317</v>
      </c>
      <c r="N80" s="85">
        <f t="shared" si="5"/>
        <v>427.95</v>
      </c>
    </row>
    <row r="81" spans="1:30" ht="15">
      <c r="A81" s="1006" t="s">
        <v>431</v>
      </c>
      <c r="B81" s="1006"/>
      <c r="C81" s="1006"/>
      <c r="D81" s="84" t="s">
        <v>8</v>
      </c>
      <c r="E81" s="75">
        <v>3202</v>
      </c>
      <c r="F81" s="75">
        <f t="shared" si="6"/>
        <v>4322.7</v>
      </c>
      <c r="H81" s="1006" t="s">
        <v>428</v>
      </c>
      <c r="I81" s="1006"/>
      <c r="J81" s="1006"/>
      <c r="K81" s="1006"/>
      <c r="L81" s="84" t="s">
        <v>8</v>
      </c>
      <c r="M81" s="85">
        <v>1753</v>
      </c>
      <c r="N81" s="85">
        <f t="shared" si="5"/>
        <v>2366.5500000000002</v>
      </c>
    </row>
    <row r="82" spans="1:30" s="6" customFormat="1" ht="15">
      <c r="A82" s="1006" t="s">
        <v>432</v>
      </c>
      <c r="B82" s="1006"/>
      <c r="C82" s="1006"/>
      <c r="D82" s="84" t="s">
        <v>8</v>
      </c>
      <c r="E82" s="75">
        <v>1851</v>
      </c>
      <c r="F82" s="75">
        <f t="shared" si="6"/>
        <v>2498.85</v>
      </c>
      <c r="G82" s="146"/>
      <c r="H82" s="1006" t="s">
        <v>459</v>
      </c>
      <c r="I82" s="1006"/>
      <c r="J82" s="1006"/>
      <c r="K82" s="1006"/>
      <c r="L82" s="84" t="s">
        <v>8</v>
      </c>
      <c r="M82" s="85">
        <v>908</v>
      </c>
      <c r="N82" s="85">
        <f t="shared" si="5"/>
        <v>1225.8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5">
      <c r="A83" s="1006" t="s">
        <v>433</v>
      </c>
      <c r="B83" s="1006"/>
      <c r="C83" s="1006"/>
      <c r="D83" s="84" t="s">
        <v>8</v>
      </c>
      <c r="E83" s="75">
        <v>2685</v>
      </c>
      <c r="F83" s="75">
        <f t="shared" si="6"/>
        <v>3624.75</v>
      </c>
      <c r="H83" s="1006" t="s">
        <v>402</v>
      </c>
      <c r="I83" s="1006"/>
      <c r="J83" s="1006"/>
      <c r="K83" s="1006"/>
      <c r="L83" s="84" t="s">
        <v>8</v>
      </c>
      <c r="M83" s="85">
        <v>202.8</v>
      </c>
      <c r="N83" s="85">
        <f t="shared" si="5"/>
        <v>273.78000000000003</v>
      </c>
    </row>
    <row r="84" spans="1:30" ht="15">
      <c r="A84" s="1006" t="s">
        <v>434</v>
      </c>
      <c r="B84" s="1006"/>
      <c r="C84" s="1006"/>
      <c r="D84" s="84" t="s">
        <v>8</v>
      </c>
      <c r="E84" s="75">
        <v>3547</v>
      </c>
      <c r="F84" s="75">
        <f t="shared" si="6"/>
        <v>4788.45</v>
      </c>
      <c r="H84" s="1006" t="s">
        <v>293</v>
      </c>
      <c r="I84" s="1006"/>
      <c r="J84" s="1006"/>
      <c r="K84" s="1006"/>
      <c r="L84" s="84" t="s">
        <v>8</v>
      </c>
      <c r="M84" s="85">
        <v>184.9</v>
      </c>
      <c r="N84" s="85">
        <f t="shared" si="5"/>
        <v>249.61500000000001</v>
      </c>
    </row>
    <row r="85" spans="1:30" ht="15" customHeight="1">
      <c r="A85" s="1012" t="s">
        <v>95</v>
      </c>
      <c r="B85" s="1013"/>
      <c r="C85" s="1013"/>
      <c r="D85" s="1013"/>
      <c r="E85" s="1013"/>
      <c r="F85" s="1013"/>
      <c r="H85" s="1006" t="s">
        <v>403</v>
      </c>
      <c r="I85" s="1006"/>
      <c r="J85" s="1006"/>
      <c r="K85" s="1006"/>
      <c r="L85" s="84" t="s">
        <v>8</v>
      </c>
      <c r="M85" s="85">
        <v>276.8</v>
      </c>
      <c r="N85" s="85">
        <f t="shared" si="5"/>
        <v>373.68</v>
      </c>
    </row>
    <row r="86" spans="1:30" ht="15">
      <c r="A86" s="1007" t="s">
        <v>96</v>
      </c>
      <c r="B86" s="1008"/>
      <c r="C86" s="1009"/>
      <c r="D86" s="84" t="s">
        <v>8</v>
      </c>
      <c r="E86" s="75">
        <v>344</v>
      </c>
      <c r="F86" s="75">
        <f>E86+E86*35%</f>
        <v>464.4</v>
      </c>
      <c r="H86" s="1006" t="s">
        <v>404</v>
      </c>
      <c r="I86" s="1006"/>
      <c r="J86" s="1006"/>
      <c r="K86" s="1006"/>
      <c r="L86" s="84" t="s">
        <v>8</v>
      </c>
      <c r="M86" s="85">
        <v>669</v>
      </c>
      <c r="N86" s="85">
        <f t="shared" si="5"/>
        <v>903.15</v>
      </c>
    </row>
    <row r="87" spans="1:30" ht="15">
      <c r="A87" s="1007" t="s">
        <v>670</v>
      </c>
      <c r="B87" s="1008"/>
      <c r="C87" s="1009"/>
      <c r="D87" s="84" t="s">
        <v>8</v>
      </c>
      <c r="E87" s="75">
        <v>443</v>
      </c>
      <c r="F87" s="75">
        <f t="shared" ref="F87:F93" si="7">E87+E87*35%</f>
        <v>598.04999999999995</v>
      </c>
      <c r="H87" s="1006" t="s">
        <v>405</v>
      </c>
      <c r="I87" s="1006"/>
      <c r="J87" s="1006"/>
      <c r="K87" s="1006"/>
      <c r="L87" s="84" t="s">
        <v>8</v>
      </c>
      <c r="M87" s="85">
        <v>1792.9</v>
      </c>
      <c r="N87" s="85">
        <f t="shared" si="5"/>
        <v>2420.415</v>
      </c>
    </row>
    <row r="88" spans="1:30" ht="15">
      <c r="A88" s="1007" t="s">
        <v>294</v>
      </c>
      <c r="B88" s="1008"/>
      <c r="C88" s="1009"/>
      <c r="D88" s="84" t="s">
        <v>8</v>
      </c>
      <c r="E88" s="75">
        <v>665</v>
      </c>
      <c r="F88" s="75">
        <f t="shared" si="7"/>
        <v>897.75</v>
      </c>
      <c r="H88" s="1006" t="s">
        <v>242</v>
      </c>
      <c r="I88" s="1006"/>
      <c r="J88" s="1006"/>
      <c r="K88" s="1006"/>
      <c r="L88" s="84" t="s">
        <v>8</v>
      </c>
      <c r="M88" s="85">
        <v>1535.2</v>
      </c>
      <c r="N88" s="85">
        <f t="shared" si="5"/>
        <v>2072.52</v>
      </c>
    </row>
    <row r="89" spans="1:30" s="6" customFormat="1" ht="15">
      <c r="A89" s="1007" t="s">
        <v>295</v>
      </c>
      <c r="B89" s="1008"/>
      <c r="C89" s="1009"/>
      <c r="D89" s="84" t="s">
        <v>8</v>
      </c>
      <c r="E89" s="75">
        <v>754</v>
      </c>
      <c r="F89" s="75">
        <f t="shared" si="7"/>
        <v>1017.9</v>
      </c>
      <c r="G89" s="146"/>
      <c r="H89" s="1006" t="s">
        <v>1097</v>
      </c>
      <c r="I89" s="1006"/>
      <c r="J89" s="1006"/>
      <c r="K89" s="1006"/>
      <c r="L89" s="84" t="s">
        <v>8</v>
      </c>
      <c r="M89" s="85">
        <v>2315</v>
      </c>
      <c r="N89" s="85">
        <f t="shared" si="5"/>
        <v>3125.25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5">
      <c r="A90" s="1007" t="s">
        <v>97</v>
      </c>
      <c r="B90" s="1008"/>
      <c r="C90" s="1009"/>
      <c r="D90" s="84" t="s">
        <v>8</v>
      </c>
      <c r="E90" s="75">
        <v>953</v>
      </c>
      <c r="F90" s="75">
        <f t="shared" si="7"/>
        <v>1286.55</v>
      </c>
      <c r="H90" s="1006" t="s">
        <v>789</v>
      </c>
      <c r="I90" s="1006"/>
      <c r="J90" s="1006"/>
      <c r="K90" s="1006"/>
      <c r="L90" s="84" t="s">
        <v>8</v>
      </c>
      <c r="M90" s="85">
        <v>314</v>
      </c>
      <c r="N90" s="85">
        <f t="shared" si="5"/>
        <v>423.9</v>
      </c>
    </row>
    <row r="91" spans="1:30" ht="15">
      <c r="A91" s="1007" t="s">
        <v>98</v>
      </c>
      <c r="B91" s="1008"/>
      <c r="C91" s="1009"/>
      <c r="D91" s="84" t="s">
        <v>8</v>
      </c>
      <c r="E91" s="75">
        <v>1186</v>
      </c>
      <c r="F91" s="75">
        <f t="shared" si="7"/>
        <v>1601.1</v>
      </c>
      <c r="H91" s="1012" t="s">
        <v>638</v>
      </c>
      <c r="I91" s="1013"/>
      <c r="J91" s="1013"/>
      <c r="K91" s="1013"/>
      <c r="L91" s="1013"/>
      <c r="M91" s="1013"/>
      <c r="N91" s="1013"/>
    </row>
    <row r="92" spans="1:30" ht="15">
      <c r="A92" s="1007" t="s">
        <v>99</v>
      </c>
      <c r="B92" s="1008"/>
      <c r="C92" s="1009"/>
      <c r="D92" s="84" t="s">
        <v>8</v>
      </c>
      <c r="E92" s="75">
        <v>1774</v>
      </c>
      <c r="F92" s="75">
        <f t="shared" si="7"/>
        <v>2394.9</v>
      </c>
      <c r="H92" s="1006" t="s">
        <v>1045</v>
      </c>
      <c r="I92" s="1006"/>
      <c r="J92" s="1006"/>
      <c r="K92" s="1006"/>
      <c r="L92" s="84" t="s">
        <v>8</v>
      </c>
      <c r="M92" s="85">
        <v>454</v>
      </c>
      <c r="N92" s="85">
        <f>M92+M92*35%</f>
        <v>612.9</v>
      </c>
    </row>
    <row r="93" spans="1:30" ht="15">
      <c r="A93" s="1007" t="s">
        <v>205</v>
      </c>
      <c r="B93" s="1008"/>
      <c r="C93" s="1009"/>
      <c r="D93" s="84" t="s">
        <v>8</v>
      </c>
      <c r="E93" s="75">
        <v>1962</v>
      </c>
      <c r="F93" s="75">
        <f t="shared" si="7"/>
        <v>2648.7</v>
      </c>
      <c r="H93" s="1006" t="s">
        <v>1044</v>
      </c>
      <c r="I93" s="1006"/>
      <c r="J93" s="1006"/>
      <c r="K93" s="1006"/>
      <c r="L93" s="84" t="s">
        <v>8</v>
      </c>
      <c r="M93" s="85">
        <v>454</v>
      </c>
      <c r="N93" s="85">
        <f>M93+M93*35%</f>
        <v>612.9</v>
      </c>
    </row>
    <row r="94" spans="1:30" ht="15">
      <c r="A94" s="1010" t="s">
        <v>637</v>
      </c>
      <c r="B94" s="1011"/>
      <c r="C94" s="1011"/>
      <c r="D94" s="1011"/>
      <c r="E94" s="1011"/>
      <c r="F94" s="1011"/>
      <c r="H94" s="1006" t="s">
        <v>1050</v>
      </c>
      <c r="I94" s="1006"/>
      <c r="J94" s="1006"/>
      <c r="K94" s="1006"/>
      <c r="L94" s="84" t="s">
        <v>8</v>
      </c>
      <c r="M94" s="85">
        <v>511</v>
      </c>
      <c r="N94" s="85">
        <f t="shared" ref="N94:N99" si="8">M94+M94*35%</f>
        <v>689.85</v>
      </c>
    </row>
    <row r="95" spans="1:30" ht="15">
      <c r="A95" s="1006" t="s">
        <v>818</v>
      </c>
      <c r="B95" s="1006"/>
      <c r="C95" s="1006"/>
      <c r="D95" s="84" t="s">
        <v>8</v>
      </c>
      <c r="E95" s="228">
        <v>1270</v>
      </c>
      <c r="F95" s="228">
        <f>E95+E95*35%</f>
        <v>1714.5</v>
      </c>
      <c r="H95" s="1006" t="s">
        <v>1051</v>
      </c>
      <c r="I95" s="1006"/>
      <c r="J95" s="1006"/>
      <c r="K95" s="1006"/>
      <c r="L95" s="84" t="s">
        <v>8</v>
      </c>
      <c r="M95" s="85">
        <v>511</v>
      </c>
      <c r="N95" s="85">
        <f t="shared" si="8"/>
        <v>689.85</v>
      </c>
    </row>
    <row r="96" spans="1:30" ht="15">
      <c r="A96" s="1006" t="s">
        <v>819</v>
      </c>
      <c r="B96" s="1006"/>
      <c r="C96" s="1006"/>
      <c r="D96" s="84" t="s">
        <v>8</v>
      </c>
      <c r="E96" s="228">
        <v>1386</v>
      </c>
      <c r="F96" s="228">
        <f t="shared" ref="F96:F98" si="9">E96+E96*35%</f>
        <v>1871.1</v>
      </c>
      <c r="H96" s="1006" t="s">
        <v>1049</v>
      </c>
      <c r="I96" s="1006"/>
      <c r="J96" s="1006"/>
      <c r="K96" s="1006"/>
      <c r="L96" s="84" t="s">
        <v>8</v>
      </c>
      <c r="M96" s="85">
        <v>902</v>
      </c>
      <c r="N96" s="85">
        <f t="shared" si="8"/>
        <v>1217.7</v>
      </c>
    </row>
    <row r="97" spans="1:30" s="6" customFormat="1" ht="15">
      <c r="A97" s="1006" t="s">
        <v>820</v>
      </c>
      <c r="B97" s="1006"/>
      <c r="C97" s="1006"/>
      <c r="D97" s="84" t="s">
        <v>8</v>
      </c>
      <c r="E97" s="228">
        <v>1501</v>
      </c>
      <c r="F97" s="228">
        <f t="shared" si="9"/>
        <v>2026.35</v>
      </c>
      <c r="G97" s="146"/>
      <c r="H97" s="1006" t="s">
        <v>1046</v>
      </c>
      <c r="I97" s="1006"/>
      <c r="J97" s="1006"/>
      <c r="K97" s="1006"/>
      <c r="L97" s="84" t="s">
        <v>8</v>
      </c>
      <c r="M97" s="85">
        <v>931</v>
      </c>
      <c r="N97" s="85">
        <f t="shared" si="8"/>
        <v>1256.8499999999999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5">
      <c r="A98" s="1006" t="s">
        <v>821</v>
      </c>
      <c r="B98" s="1006"/>
      <c r="C98" s="1006"/>
      <c r="D98" s="84" t="s">
        <v>8</v>
      </c>
      <c r="E98" s="228">
        <v>1617</v>
      </c>
      <c r="F98" s="228">
        <f t="shared" si="9"/>
        <v>2182.9499999999998</v>
      </c>
      <c r="H98" s="1006" t="s">
        <v>1047</v>
      </c>
      <c r="I98" s="1006"/>
      <c r="J98" s="1006"/>
      <c r="K98" s="1006"/>
      <c r="L98" s="84" t="s">
        <v>8</v>
      </c>
      <c r="M98" s="85">
        <v>931</v>
      </c>
      <c r="N98" s="85">
        <f t="shared" si="8"/>
        <v>1256.8499999999999</v>
      </c>
    </row>
    <row r="99" spans="1:30" s="6" customFormat="1" ht="15">
      <c r="A99" s="72"/>
      <c r="B99" s="72"/>
      <c r="C99" s="72"/>
      <c r="D99" s="72"/>
      <c r="E99" s="72"/>
      <c r="F99" s="72"/>
      <c r="G99" s="146"/>
      <c r="H99" s="1006" t="s">
        <v>1048</v>
      </c>
      <c r="I99" s="1006"/>
      <c r="J99" s="1006"/>
      <c r="K99" s="1006"/>
      <c r="L99" s="84" t="s">
        <v>8</v>
      </c>
      <c r="M99" s="85">
        <v>1035</v>
      </c>
      <c r="N99" s="85">
        <f t="shared" si="8"/>
        <v>1397.25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s="6" customFormat="1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6"/>
      <c r="L100" s="16"/>
      <c r="M100" s="16"/>
      <c r="N100" s="16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2" spans="1:30" s="6" customFormat="1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6"/>
      <c r="L102" s="16"/>
      <c r="M102" s="16"/>
      <c r="N102" s="16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6" spans="1:30" ht="15" customHeight="1"/>
    <row r="108" spans="1:30" s="6" customFormat="1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6"/>
      <c r="L108" s="16"/>
      <c r="M108" s="16"/>
      <c r="N108" s="1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4.25" customHeight="1"/>
    <row r="110" spans="1:30" ht="15" customHeight="1"/>
    <row r="111" spans="1:30" ht="12.75" customHeight="1"/>
    <row r="112" spans="1:30" ht="12.75" customHeight="1"/>
    <row r="113" ht="12.75" customHeight="1"/>
  </sheetData>
  <customSheetViews>
    <customSheetView guid="{C10D487A-7E93-4C21-B7D8-FC37D0A2CCCC}" showPageBreaks="1" fitToPage="1" view="pageBreakPreview">
      <selection activeCell="A3" sqref="A3:N3"/>
      <rowBreaks count="1" manualBreakCount="1">
        <brk id="33" max="16383" man="1"/>
      </rowBreaks>
      <pageMargins left="0.25" right="0.25" top="0.75" bottom="0.75" header="0.3" footer="0.3"/>
      <printOptions horizontalCentered="1"/>
      <pageSetup paperSize="9" fitToHeight="0" orientation="landscape" r:id="rId1"/>
      <headerFooter alignWithMargins="0"/>
    </customSheetView>
  </customSheetViews>
  <mergeCells count="163">
    <mergeCell ref="H60:K60"/>
    <mergeCell ref="H72:K72"/>
    <mergeCell ref="H73:K73"/>
    <mergeCell ref="H74:K74"/>
    <mergeCell ref="A43:G43"/>
    <mergeCell ref="A44:G44"/>
    <mergeCell ref="E38:G38"/>
    <mergeCell ref="A40:N40"/>
    <mergeCell ref="K39:N39"/>
    <mergeCell ref="A71:F71"/>
    <mergeCell ref="A72:C72"/>
    <mergeCell ref="A73:C73"/>
    <mergeCell ref="A74:C74"/>
    <mergeCell ref="A70:C70"/>
    <mergeCell ref="A51:G51"/>
    <mergeCell ref="A69:C69"/>
    <mergeCell ref="A56:C56"/>
    <mergeCell ref="A63:C63"/>
    <mergeCell ref="A64:C64"/>
    <mergeCell ref="A66:C66"/>
    <mergeCell ref="A67:C67"/>
    <mergeCell ref="A68:C68"/>
    <mergeCell ref="A61:C61"/>
    <mergeCell ref="A62:C62"/>
    <mergeCell ref="A55:N55"/>
    <mergeCell ref="H61:K61"/>
    <mergeCell ref="A60:C60"/>
    <mergeCell ref="H57:N57"/>
    <mergeCell ref="A1:N1"/>
    <mergeCell ref="A54:G54"/>
    <mergeCell ref="H56:K56"/>
    <mergeCell ref="H59:K59"/>
    <mergeCell ref="H58:K58"/>
    <mergeCell ref="A57:F57"/>
    <mergeCell ref="A58:C58"/>
    <mergeCell ref="A59:C59"/>
    <mergeCell ref="K34:N34"/>
    <mergeCell ref="A3:N3"/>
    <mergeCell ref="E4:G4"/>
    <mergeCell ref="A5:N5"/>
    <mergeCell ref="E6:G6"/>
    <mergeCell ref="E7:G7"/>
    <mergeCell ref="E11:G11"/>
    <mergeCell ref="K6:N11"/>
    <mergeCell ref="K4:N4"/>
    <mergeCell ref="K29:N30"/>
    <mergeCell ref="E18:G18"/>
    <mergeCell ref="E19:G19"/>
    <mergeCell ref="K35:N35"/>
    <mergeCell ref="K36:N36"/>
    <mergeCell ref="A42:G42"/>
    <mergeCell ref="E17:G17"/>
    <mergeCell ref="K21:N22"/>
    <mergeCell ref="K23:N24"/>
    <mergeCell ref="E27:G27"/>
    <mergeCell ref="K27:N28"/>
    <mergeCell ref="E28:G28"/>
    <mergeCell ref="E25:G25"/>
    <mergeCell ref="E39:G39"/>
    <mergeCell ref="K41:N54"/>
    <mergeCell ref="A45:G45"/>
    <mergeCell ref="A47:G47"/>
    <mergeCell ref="K37:N37"/>
    <mergeCell ref="E37:G37"/>
    <mergeCell ref="E35:G35"/>
    <mergeCell ref="A49:G49"/>
    <mergeCell ref="A50:G50"/>
    <mergeCell ref="A53:G53"/>
    <mergeCell ref="A2:N2"/>
    <mergeCell ref="A76:C76"/>
    <mergeCell ref="H62:K62"/>
    <mergeCell ref="H63:K63"/>
    <mergeCell ref="H64:K64"/>
    <mergeCell ref="H65:K65"/>
    <mergeCell ref="H66:K66"/>
    <mergeCell ref="H67:K67"/>
    <mergeCell ref="H68:K68"/>
    <mergeCell ref="H69:K69"/>
    <mergeCell ref="H71:K71"/>
    <mergeCell ref="A65:C65"/>
    <mergeCell ref="A75:C75"/>
    <mergeCell ref="E30:G30"/>
    <mergeCell ref="E31:G31"/>
    <mergeCell ref="E32:G32"/>
    <mergeCell ref="K31:N32"/>
    <mergeCell ref="K17:N18"/>
    <mergeCell ref="A33:N33"/>
    <mergeCell ref="K13:N16"/>
    <mergeCell ref="E16:G16"/>
    <mergeCell ref="E15:G15"/>
    <mergeCell ref="K19:N20"/>
    <mergeCell ref="K25:N26"/>
    <mergeCell ref="A90:C90"/>
    <mergeCell ref="A12:N12"/>
    <mergeCell ref="E13:G13"/>
    <mergeCell ref="E14:G14"/>
    <mergeCell ref="H70:K70"/>
    <mergeCell ref="H79:K79"/>
    <mergeCell ref="H75:K75"/>
    <mergeCell ref="H76:K76"/>
    <mergeCell ref="H85:K85"/>
    <mergeCell ref="A48:G48"/>
    <mergeCell ref="A52:G52"/>
    <mergeCell ref="A41:G41"/>
    <mergeCell ref="K38:N38"/>
    <mergeCell ref="E36:G36"/>
    <mergeCell ref="A85:F85"/>
    <mergeCell ref="E29:G29"/>
    <mergeCell ref="E20:G20"/>
    <mergeCell ref="E26:G26"/>
    <mergeCell ref="E24:G24"/>
    <mergeCell ref="E22:G22"/>
    <mergeCell ref="E23:G23"/>
    <mergeCell ref="E21:G21"/>
    <mergeCell ref="A46:G46"/>
    <mergeCell ref="E34:G34"/>
    <mergeCell ref="A82:C82"/>
    <mergeCell ref="A83:C83"/>
    <mergeCell ref="A84:C84"/>
    <mergeCell ref="H86:K86"/>
    <mergeCell ref="H87:K87"/>
    <mergeCell ref="H88:K88"/>
    <mergeCell ref="H89:K89"/>
    <mergeCell ref="A89:C89"/>
    <mergeCell ref="A87:C87"/>
    <mergeCell ref="A86:C86"/>
    <mergeCell ref="A88:C88"/>
    <mergeCell ref="H99:K99"/>
    <mergeCell ref="A92:C92"/>
    <mergeCell ref="A91:C91"/>
    <mergeCell ref="A93:C93"/>
    <mergeCell ref="A94:F94"/>
    <mergeCell ref="A95:C95"/>
    <mergeCell ref="A96:C96"/>
    <mergeCell ref="H93:K93"/>
    <mergeCell ref="H91:N91"/>
    <mergeCell ref="H97:K97"/>
    <mergeCell ref="H95:K95"/>
    <mergeCell ref="A97:C97"/>
    <mergeCell ref="A6:A7"/>
    <mergeCell ref="A8:A9"/>
    <mergeCell ref="A10:A11"/>
    <mergeCell ref="E8:G8"/>
    <mergeCell ref="E9:G9"/>
    <mergeCell ref="E10:G10"/>
    <mergeCell ref="A98:C98"/>
    <mergeCell ref="H92:K92"/>
    <mergeCell ref="H94:K94"/>
    <mergeCell ref="H96:K96"/>
    <mergeCell ref="H98:K98"/>
    <mergeCell ref="H77:K77"/>
    <mergeCell ref="H78:K78"/>
    <mergeCell ref="H80:K80"/>
    <mergeCell ref="H81:K81"/>
    <mergeCell ref="H82:K82"/>
    <mergeCell ref="H83:K83"/>
    <mergeCell ref="H84:K84"/>
    <mergeCell ref="H90:K90"/>
    <mergeCell ref="A77:C77"/>
    <mergeCell ref="A78:C78"/>
    <mergeCell ref="A79:C79"/>
    <mergeCell ref="A80:C80"/>
    <mergeCell ref="A81:C81"/>
  </mergeCells>
  <printOptions horizontalCentered="1"/>
  <pageMargins left="0.25" right="0.25" top="0.75" bottom="0.75" header="0.3" footer="0.3"/>
  <pageSetup paperSize="9" scale="91" fitToHeight="0" orientation="portrait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5"/>
  <sheetViews>
    <sheetView showGridLines="0" view="pageBreakPreview" topLeftCell="A7" zoomScaleNormal="100" zoomScaleSheetLayoutView="100" workbookViewId="0">
      <selection activeCell="F8" sqref="F8"/>
    </sheetView>
  </sheetViews>
  <sheetFormatPr defaultRowHeight="24" customHeight="1"/>
  <cols>
    <col min="1" max="1" width="48.28515625" style="16" customWidth="1"/>
    <col min="2" max="2" width="4.28515625" style="16" customWidth="1"/>
    <col min="3" max="3" width="10" style="16" hidden="1" customWidth="1"/>
    <col min="4" max="4" width="10" style="20" customWidth="1"/>
    <col min="5" max="5" width="1.28515625" style="20" customWidth="1"/>
    <col min="6" max="6" width="48.28515625" style="16" customWidth="1"/>
    <col min="7" max="7" width="4.28515625" style="16" customWidth="1"/>
    <col min="8" max="8" width="10" style="16" hidden="1" customWidth="1"/>
    <col min="9" max="9" width="10" style="16" customWidth="1"/>
    <col min="10" max="10" width="0.85546875" style="16" customWidth="1"/>
    <col min="11" max="16384" width="9.140625" style="16"/>
  </cols>
  <sheetData>
    <row r="1" spans="1:30" ht="99.95" customHeight="1">
      <c r="A1" s="853" t="s">
        <v>1218</v>
      </c>
      <c r="B1" s="854"/>
      <c r="C1" s="854"/>
      <c r="D1" s="854"/>
      <c r="E1" s="854"/>
      <c r="F1" s="854"/>
      <c r="G1" s="854"/>
      <c r="H1" s="854"/>
      <c r="I1" s="854"/>
    </row>
    <row r="2" spans="1:30" s="17" customFormat="1" ht="13.5" customHeight="1">
      <c r="A2" s="814" t="s">
        <v>1222</v>
      </c>
      <c r="B2" s="815"/>
      <c r="C2" s="815"/>
      <c r="D2" s="815"/>
      <c r="E2" s="815"/>
      <c r="F2" s="815"/>
      <c r="G2" s="815"/>
      <c r="H2" s="815"/>
      <c r="I2" s="815"/>
    </row>
    <row r="3" spans="1:30" s="6" customFormat="1" ht="13.5" customHeight="1">
      <c r="A3" s="816" t="s">
        <v>1209</v>
      </c>
      <c r="B3" s="817"/>
      <c r="C3" s="817"/>
      <c r="D3" s="817"/>
      <c r="E3" s="817"/>
      <c r="F3" s="817"/>
      <c r="G3" s="817"/>
      <c r="H3" s="817"/>
      <c r="I3" s="81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24" customHeight="1">
      <c r="A4" s="21" t="s">
        <v>5</v>
      </c>
      <c r="B4" s="50" t="s">
        <v>529</v>
      </c>
      <c r="C4" s="50" t="s">
        <v>530</v>
      </c>
      <c r="D4" s="206" t="s">
        <v>1214</v>
      </c>
      <c r="E4" s="15"/>
      <c r="F4" s="21" t="s">
        <v>5</v>
      </c>
      <c r="G4" s="50" t="s">
        <v>6</v>
      </c>
      <c r="H4" s="50" t="s">
        <v>530</v>
      </c>
      <c r="I4" s="206" t="s">
        <v>1214</v>
      </c>
    </row>
    <row r="5" spans="1:30" ht="15.75" customHeight="1">
      <c r="A5" s="1049" t="s">
        <v>113</v>
      </c>
      <c r="B5" s="1050"/>
      <c r="C5" s="1050"/>
      <c r="D5" s="1051"/>
      <c r="E5" s="15"/>
      <c r="F5" s="1055" t="s">
        <v>635</v>
      </c>
      <c r="G5" s="1056"/>
      <c r="H5" s="1056"/>
      <c r="I5" s="1057"/>
    </row>
    <row r="6" spans="1:30" ht="24" customHeight="1">
      <c r="A6" s="174" t="s">
        <v>509</v>
      </c>
      <c r="B6" s="175" t="s">
        <v>114</v>
      </c>
      <c r="C6" s="176">
        <v>32.6</v>
      </c>
      <c r="D6" s="104">
        <f>C6+C6*35%</f>
        <v>44.010000000000005</v>
      </c>
      <c r="E6" s="44"/>
      <c r="F6" s="48" t="s">
        <v>591</v>
      </c>
      <c r="G6" s="47" t="s">
        <v>8</v>
      </c>
      <c r="H6" s="49">
        <v>11.616000000000001</v>
      </c>
      <c r="I6" s="46">
        <f>H6+H6*35%</f>
        <v>15.681600000000001</v>
      </c>
    </row>
    <row r="7" spans="1:30" ht="24" customHeight="1">
      <c r="A7" s="174" t="s">
        <v>510</v>
      </c>
      <c r="B7" s="175" t="s">
        <v>114</v>
      </c>
      <c r="C7" s="176">
        <v>29.3</v>
      </c>
      <c r="D7" s="104">
        <f t="shared" ref="D7:D11" si="0">C7+C7*35%</f>
        <v>39.555</v>
      </c>
      <c r="E7" s="44"/>
      <c r="F7" s="48" t="s">
        <v>592</v>
      </c>
      <c r="G7" s="47" t="s">
        <v>8</v>
      </c>
      <c r="H7" s="49">
        <v>11.374000000000001</v>
      </c>
      <c r="I7" s="46">
        <f t="shared" ref="I7:I28" si="1">H7+H7*35%</f>
        <v>15.354900000000001</v>
      </c>
    </row>
    <row r="8" spans="1:30" ht="24" customHeight="1">
      <c r="A8" s="174" t="s">
        <v>511</v>
      </c>
      <c r="B8" s="175" t="s">
        <v>114</v>
      </c>
      <c r="C8" s="176">
        <v>39.200000000000003</v>
      </c>
      <c r="D8" s="104">
        <f t="shared" si="0"/>
        <v>52.92</v>
      </c>
      <c r="E8" s="44"/>
      <c r="F8" s="48" t="s">
        <v>593</v>
      </c>
      <c r="G8" s="47" t="s">
        <v>8</v>
      </c>
      <c r="H8" s="49">
        <v>26.400000000000002</v>
      </c>
      <c r="I8" s="46">
        <f t="shared" si="1"/>
        <v>35.64</v>
      </c>
    </row>
    <row r="9" spans="1:30" ht="24" customHeight="1">
      <c r="A9" s="174" t="s">
        <v>512</v>
      </c>
      <c r="B9" s="175" t="s">
        <v>114</v>
      </c>
      <c r="C9" s="176">
        <v>34.799999999999997</v>
      </c>
      <c r="D9" s="104">
        <f t="shared" si="0"/>
        <v>46.98</v>
      </c>
      <c r="E9" s="44"/>
      <c r="F9" s="48" t="s">
        <v>1099</v>
      </c>
      <c r="G9" s="47" t="s">
        <v>8</v>
      </c>
      <c r="H9" s="49">
        <v>99.4</v>
      </c>
      <c r="I9" s="46">
        <f t="shared" si="1"/>
        <v>134.19</v>
      </c>
    </row>
    <row r="10" spans="1:30" ht="24" customHeight="1">
      <c r="A10" s="174" t="s">
        <v>513</v>
      </c>
      <c r="B10" s="175" t="s">
        <v>114</v>
      </c>
      <c r="C10" s="176">
        <v>19.2</v>
      </c>
      <c r="D10" s="104">
        <f t="shared" si="0"/>
        <v>25.919999999999998</v>
      </c>
      <c r="E10" s="44"/>
      <c r="F10" s="48" t="s">
        <v>594</v>
      </c>
      <c r="G10" s="47" t="s">
        <v>8</v>
      </c>
      <c r="H10" s="49">
        <v>116.60000000000001</v>
      </c>
      <c r="I10" s="46">
        <f t="shared" si="1"/>
        <v>157.41000000000003</v>
      </c>
    </row>
    <row r="11" spans="1:30" ht="24" customHeight="1">
      <c r="A11" s="174" t="s">
        <v>514</v>
      </c>
      <c r="B11" s="175" t="s">
        <v>114</v>
      </c>
      <c r="C11" s="176">
        <v>15.9</v>
      </c>
      <c r="D11" s="104">
        <f t="shared" si="0"/>
        <v>21.465</v>
      </c>
      <c r="E11" s="44"/>
      <c r="F11" s="48" t="s">
        <v>596</v>
      </c>
      <c r="G11" s="47" t="s">
        <v>8</v>
      </c>
      <c r="H11" s="177">
        <v>128.69999999999999</v>
      </c>
      <c r="I11" s="46">
        <f t="shared" si="1"/>
        <v>173.74499999999998</v>
      </c>
    </row>
    <row r="12" spans="1:30" ht="24" customHeight="1">
      <c r="A12" s="1052" t="s">
        <v>839</v>
      </c>
      <c r="B12" s="1053"/>
      <c r="C12" s="1053"/>
      <c r="D12" s="1054"/>
      <c r="E12" s="44"/>
      <c r="F12" s="48" t="s">
        <v>597</v>
      </c>
      <c r="G12" s="47" t="s">
        <v>8</v>
      </c>
      <c r="H12" s="177">
        <v>150.69999999999999</v>
      </c>
      <c r="I12" s="46">
        <f t="shared" si="1"/>
        <v>203.44499999999999</v>
      </c>
    </row>
    <row r="13" spans="1:30" ht="24" customHeight="1">
      <c r="A13" s="174" t="s">
        <v>840</v>
      </c>
      <c r="B13" s="175" t="s">
        <v>114</v>
      </c>
      <c r="C13" s="178">
        <v>3.85</v>
      </c>
      <c r="D13" s="178">
        <v>5.19</v>
      </c>
      <c r="E13" s="44"/>
      <c r="F13" s="48" t="s">
        <v>598</v>
      </c>
      <c r="G13" s="47" t="s">
        <v>8</v>
      </c>
      <c r="H13" s="177">
        <v>150.69999999999999</v>
      </c>
      <c r="I13" s="46">
        <f t="shared" si="1"/>
        <v>203.44499999999999</v>
      </c>
    </row>
    <row r="14" spans="1:30" ht="24" customHeight="1">
      <c r="A14" s="1052" t="s">
        <v>521</v>
      </c>
      <c r="B14" s="1053"/>
      <c r="C14" s="1053"/>
      <c r="D14" s="1054"/>
      <c r="E14" s="44"/>
      <c r="F14" s="48" t="s">
        <v>1055</v>
      </c>
      <c r="G14" s="47" t="s">
        <v>8</v>
      </c>
      <c r="H14" s="177">
        <v>150.69999999999999</v>
      </c>
      <c r="I14" s="46">
        <f t="shared" si="1"/>
        <v>203.44499999999999</v>
      </c>
    </row>
    <row r="15" spans="1:30" ht="24" customHeight="1">
      <c r="A15" s="112" t="s">
        <v>560</v>
      </c>
      <c r="B15" s="179"/>
      <c r="C15" s="180">
        <v>63.344999999999999</v>
      </c>
      <c r="D15" s="46">
        <f>C15+C15*35%</f>
        <v>85.515749999999997</v>
      </c>
      <c r="E15" s="44"/>
      <c r="F15" s="48" t="s">
        <v>599</v>
      </c>
      <c r="G15" s="47" t="s">
        <v>8</v>
      </c>
      <c r="H15" s="177">
        <v>150.69999999999999</v>
      </c>
      <c r="I15" s="46">
        <f t="shared" si="1"/>
        <v>203.44499999999999</v>
      </c>
    </row>
    <row r="16" spans="1:30" ht="24" customHeight="1">
      <c r="A16" s="112" t="s">
        <v>562</v>
      </c>
      <c r="B16" s="112"/>
      <c r="C16" s="180">
        <v>72.884999999999991</v>
      </c>
      <c r="D16" s="46">
        <f t="shared" ref="D16:D59" si="2">C16+C16*35%</f>
        <v>98.394749999999988</v>
      </c>
      <c r="E16" s="44"/>
      <c r="F16" s="48" t="s">
        <v>600</v>
      </c>
      <c r="G16" s="47" t="s">
        <v>8</v>
      </c>
      <c r="H16" s="177">
        <v>150.69999999999999</v>
      </c>
      <c r="I16" s="46">
        <f t="shared" si="1"/>
        <v>203.44499999999999</v>
      </c>
    </row>
    <row r="17" spans="1:9" ht="24" customHeight="1">
      <c r="A17" s="112" t="s">
        <v>561</v>
      </c>
      <c r="B17" s="112"/>
      <c r="C17" s="180">
        <v>332.15</v>
      </c>
      <c r="D17" s="46">
        <f t="shared" si="2"/>
        <v>448.40249999999997</v>
      </c>
      <c r="E17" s="44"/>
      <c r="F17" s="48" t="s">
        <v>601</v>
      </c>
      <c r="G17" s="47" t="s">
        <v>8</v>
      </c>
      <c r="H17" s="177">
        <v>150.69999999999999</v>
      </c>
      <c r="I17" s="46">
        <f t="shared" si="1"/>
        <v>203.44499999999999</v>
      </c>
    </row>
    <row r="18" spans="1:9" ht="24" customHeight="1">
      <c r="A18" s="112" t="s">
        <v>563</v>
      </c>
      <c r="B18" s="112"/>
      <c r="C18" s="180">
        <v>23.38</v>
      </c>
      <c r="D18" s="46">
        <f t="shared" si="2"/>
        <v>31.562999999999999</v>
      </c>
      <c r="E18" s="44"/>
      <c r="F18" s="48" t="s">
        <v>602</v>
      </c>
      <c r="G18" s="47" t="s">
        <v>8</v>
      </c>
      <c r="H18" s="177">
        <v>155.1</v>
      </c>
      <c r="I18" s="46">
        <f t="shared" si="1"/>
        <v>209.38499999999999</v>
      </c>
    </row>
    <row r="19" spans="1:9" ht="24" customHeight="1">
      <c r="A19" s="112" t="s">
        <v>1067</v>
      </c>
      <c r="B19" s="112"/>
      <c r="C19" s="180">
        <v>37.700000000000003</v>
      </c>
      <c r="D19" s="46">
        <f t="shared" si="2"/>
        <v>50.895000000000003</v>
      </c>
      <c r="E19" s="44"/>
      <c r="F19" s="48" t="s">
        <v>603</v>
      </c>
      <c r="G19" s="47" t="s">
        <v>8</v>
      </c>
      <c r="H19" s="177">
        <v>161.69999999999999</v>
      </c>
      <c r="I19" s="46">
        <f t="shared" si="1"/>
        <v>218.29499999999999</v>
      </c>
    </row>
    <row r="20" spans="1:9" ht="24" customHeight="1">
      <c r="A20" s="181" t="s">
        <v>619</v>
      </c>
      <c r="B20" s="33"/>
      <c r="C20" s="180">
        <v>1.24</v>
      </c>
      <c r="D20" s="46">
        <f t="shared" si="2"/>
        <v>1.6739999999999999</v>
      </c>
      <c r="E20" s="44"/>
      <c r="F20" s="48" t="s">
        <v>604</v>
      </c>
      <c r="G20" s="47" t="s">
        <v>8</v>
      </c>
      <c r="H20" s="177">
        <v>161.69999999999999</v>
      </c>
      <c r="I20" s="46">
        <f t="shared" si="1"/>
        <v>218.29499999999999</v>
      </c>
    </row>
    <row r="21" spans="1:9" ht="24" customHeight="1">
      <c r="A21" s="181" t="s">
        <v>620</v>
      </c>
      <c r="B21" s="33"/>
      <c r="C21" s="180">
        <v>1.72</v>
      </c>
      <c r="D21" s="46">
        <f t="shared" si="2"/>
        <v>2.3220000000000001</v>
      </c>
      <c r="E21" s="44"/>
      <c r="F21" s="48" t="s">
        <v>605</v>
      </c>
      <c r="G21" s="47" t="s">
        <v>8</v>
      </c>
      <c r="H21" s="177">
        <v>161.69999999999999</v>
      </c>
      <c r="I21" s="46">
        <f t="shared" si="1"/>
        <v>218.29499999999999</v>
      </c>
    </row>
    <row r="22" spans="1:9" ht="24" customHeight="1">
      <c r="A22" s="112" t="s">
        <v>567</v>
      </c>
      <c r="B22" s="112"/>
      <c r="C22" s="180">
        <v>2.52</v>
      </c>
      <c r="D22" s="46">
        <f t="shared" si="2"/>
        <v>3.4020000000000001</v>
      </c>
      <c r="E22" s="44"/>
      <c r="F22" s="48" t="s">
        <v>606</v>
      </c>
      <c r="G22" s="47" t="s">
        <v>8</v>
      </c>
      <c r="H22" s="177">
        <v>160.6</v>
      </c>
      <c r="I22" s="46">
        <f t="shared" si="1"/>
        <v>216.81</v>
      </c>
    </row>
    <row r="23" spans="1:9" ht="24" customHeight="1">
      <c r="A23" s="112" t="s">
        <v>568</v>
      </c>
      <c r="B23" s="112"/>
      <c r="C23" s="180">
        <v>4.76</v>
      </c>
      <c r="D23" s="46">
        <f t="shared" si="2"/>
        <v>6.4260000000000002</v>
      </c>
      <c r="E23" s="44"/>
      <c r="F23" s="48" t="s">
        <v>607</v>
      </c>
      <c r="G23" s="47" t="s">
        <v>8</v>
      </c>
      <c r="H23" s="177">
        <v>160.6</v>
      </c>
      <c r="I23" s="46">
        <f t="shared" si="1"/>
        <v>216.81</v>
      </c>
    </row>
    <row r="24" spans="1:9" ht="24" customHeight="1">
      <c r="A24" s="112" t="s">
        <v>621</v>
      </c>
      <c r="B24" s="112"/>
      <c r="C24" s="180">
        <v>2.52</v>
      </c>
      <c r="D24" s="46">
        <f t="shared" si="2"/>
        <v>3.4020000000000001</v>
      </c>
      <c r="E24" s="44"/>
      <c r="F24" s="48" t="s">
        <v>595</v>
      </c>
      <c r="G24" s="47" t="s">
        <v>8</v>
      </c>
      <c r="H24" s="177">
        <v>170.5</v>
      </c>
      <c r="I24" s="46">
        <f t="shared" si="1"/>
        <v>230.17500000000001</v>
      </c>
    </row>
    <row r="25" spans="1:9" ht="24" customHeight="1">
      <c r="A25" s="112" t="s">
        <v>622</v>
      </c>
      <c r="B25" s="179"/>
      <c r="C25" s="182">
        <v>2.17</v>
      </c>
      <c r="D25" s="46">
        <f t="shared" si="2"/>
        <v>2.9295</v>
      </c>
      <c r="E25" s="44"/>
      <c r="F25" s="48" t="s">
        <v>608</v>
      </c>
      <c r="G25" s="183" t="s">
        <v>8</v>
      </c>
      <c r="H25" s="177">
        <v>95.2</v>
      </c>
      <c r="I25" s="46">
        <f t="shared" si="1"/>
        <v>128.52000000000001</v>
      </c>
    </row>
    <row r="26" spans="1:9" ht="24" customHeight="1">
      <c r="A26" s="112" t="s">
        <v>623</v>
      </c>
      <c r="B26" s="33"/>
      <c r="C26" s="182">
        <v>2.17</v>
      </c>
      <c r="D26" s="46">
        <f t="shared" si="2"/>
        <v>2.9295</v>
      </c>
      <c r="E26" s="44"/>
      <c r="F26" s="48" t="s">
        <v>812</v>
      </c>
      <c r="G26" s="183" t="s">
        <v>8</v>
      </c>
      <c r="H26" s="177">
        <v>58.6</v>
      </c>
      <c r="I26" s="46">
        <f t="shared" si="1"/>
        <v>79.11</v>
      </c>
    </row>
    <row r="27" spans="1:9" ht="24" customHeight="1">
      <c r="A27" s="112" t="s">
        <v>624</v>
      </c>
      <c r="B27" s="33"/>
      <c r="C27" s="182">
        <v>2.17</v>
      </c>
      <c r="D27" s="46">
        <f t="shared" si="2"/>
        <v>2.9295</v>
      </c>
      <c r="E27" s="44"/>
      <c r="F27" s="48" t="s">
        <v>813</v>
      </c>
      <c r="G27" s="183" t="s">
        <v>8</v>
      </c>
      <c r="H27" s="177">
        <v>91.6</v>
      </c>
      <c r="I27" s="46">
        <f t="shared" si="1"/>
        <v>123.66</v>
      </c>
    </row>
    <row r="28" spans="1:9" ht="21.75" customHeight="1">
      <c r="A28" s="181" t="s">
        <v>588</v>
      </c>
      <c r="B28" s="33"/>
      <c r="C28" s="182">
        <v>20.367999999999999</v>
      </c>
      <c r="D28" s="46">
        <f t="shared" si="2"/>
        <v>27.496799999999997</v>
      </c>
      <c r="E28" s="44"/>
      <c r="F28" s="184" t="s">
        <v>814</v>
      </c>
      <c r="G28" s="183" t="s">
        <v>8</v>
      </c>
      <c r="H28" s="185">
        <v>18.8</v>
      </c>
      <c r="I28" s="46">
        <f t="shared" si="1"/>
        <v>25.380000000000003</v>
      </c>
    </row>
    <row r="29" spans="1:9" ht="24" customHeight="1">
      <c r="A29" s="181" t="s">
        <v>589</v>
      </c>
      <c r="B29" s="33"/>
      <c r="C29" s="182">
        <v>16.38</v>
      </c>
      <c r="D29" s="46">
        <f t="shared" si="2"/>
        <v>22.113</v>
      </c>
      <c r="E29" s="44"/>
      <c r="F29" s="1052" t="s">
        <v>519</v>
      </c>
      <c r="G29" s="1053"/>
      <c r="H29" s="1053"/>
      <c r="I29" s="1054"/>
    </row>
    <row r="30" spans="1:9" ht="13.5" customHeight="1">
      <c r="A30" s="181" t="s">
        <v>590</v>
      </c>
      <c r="B30" s="33"/>
      <c r="C30" s="182">
        <v>21.28</v>
      </c>
      <c r="D30" s="46">
        <f t="shared" si="2"/>
        <v>28.728000000000002</v>
      </c>
      <c r="E30" s="44"/>
      <c r="F30" s="174" t="s">
        <v>141</v>
      </c>
      <c r="G30" s="175" t="s">
        <v>8</v>
      </c>
      <c r="H30" s="186">
        <v>10.360000000000001</v>
      </c>
      <c r="I30" s="46">
        <f>H30+H30*35%</f>
        <v>13.986000000000001</v>
      </c>
    </row>
    <row r="31" spans="1:9" ht="13.5" customHeight="1">
      <c r="A31" s="181" t="s">
        <v>587</v>
      </c>
      <c r="B31" s="179"/>
      <c r="C31" s="182">
        <v>16.509999999999998</v>
      </c>
      <c r="D31" s="46">
        <f t="shared" si="2"/>
        <v>22.288499999999999</v>
      </c>
      <c r="E31" s="44"/>
      <c r="F31" s="174" t="s">
        <v>618</v>
      </c>
      <c r="G31" s="175" t="s">
        <v>8</v>
      </c>
      <c r="H31" s="186">
        <v>10.878</v>
      </c>
      <c r="I31" s="46">
        <f t="shared" ref="I31:I42" si="3">H31+H31*35%</f>
        <v>14.6853</v>
      </c>
    </row>
    <row r="32" spans="1:9" ht="13.5" customHeight="1">
      <c r="A32" s="112" t="s">
        <v>585</v>
      </c>
      <c r="B32" s="179"/>
      <c r="C32" s="182">
        <v>327.60000000000002</v>
      </c>
      <c r="D32" s="46">
        <f t="shared" si="2"/>
        <v>442.26</v>
      </c>
      <c r="E32" s="44"/>
      <c r="F32" s="174" t="s">
        <v>1098</v>
      </c>
      <c r="G32" s="175" t="s">
        <v>8</v>
      </c>
      <c r="H32" s="186">
        <v>6.629999999999999</v>
      </c>
      <c r="I32" s="46">
        <f t="shared" si="3"/>
        <v>8.9504999999999981</v>
      </c>
    </row>
    <row r="33" spans="1:11" ht="13.5" customHeight="1">
      <c r="A33" s="112" t="s">
        <v>586</v>
      </c>
      <c r="B33" s="179"/>
      <c r="C33" s="182">
        <v>510</v>
      </c>
      <c r="D33" s="46">
        <f t="shared" si="2"/>
        <v>688.5</v>
      </c>
      <c r="E33" s="44"/>
      <c r="F33" s="174" t="s">
        <v>616</v>
      </c>
      <c r="G33" s="175" t="s">
        <v>8</v>
      </c>
      <c r="H33" s="186">
        <v>90.674999999999997</v>
      </c>
      <c r="I33" s="46">
        <f t="shared" si="3"/>
        <v>122.41125</v>
      </c>
    </row>
    <row r="34" spans="1:11" ht="13.5" customHeight="1">
      <c r="A34" s="112" t="s">
        <v>584</v>
      </c>
      <c r="B34" s="179"/>
      <c r="C34" s="182">
        <v>2.1</v>
      </c>
      <c r="D34" s="46">
        <f t="shared" si="2"/>
        <v>2.835</v>
      </c>
      <c r="E34" s="44"/>
      <c r="F34" s="174" t="s">
        <v>617</v>
      </c>
      <c r="G34" s="175" t="s">
        <v>8</v>
      </c>
      <c r="H34" s="186">
        <v>140.387</v>
      </c>
      <c r="I34" s="46">
        <f t="shared" si="3"/>
        <v>189.52244999999999</v>
      </c>
    </row>
    <row r="35" spans="1:11" ht="13.5" customHeight="1">
      <c r="A35" s="112" t="s">
        <v>625</v>
      </c>
      <c r="B35" s="179"/>
      <c r="C35" s="182">
        <v>3.5640000000000001</v>
      </c>
      <c r="D35" s="46">
        <f t="shared" si="2"/>
        <v>4.8113999999999999</v>
      </c>
      <c r="E35" s="44"/>
      <c r="F35" s="174" t="s">
        <v>641</v>
      </c>
      <c r="G35" s="175" t="s">
        <v>8</v>
      </c>
      <c r="H35" s="186">
        <v>311.48</v>
      </c>
      <c r="I35" s="46">
        <f t="shared" si="3"/>
        <v>420.49800000000005</v>
      </c>
    </row>
    <row r="36" spans="1:11" ht="13.5" customHeight="1">
      <c r="A36" s="112" t="s">
        <v>626</v>
      </c>
      <c r="B36" s="179"/>
      <c r="C36" s="182">
        <v>6.86</v>
      </c>
      <c r="D36" s="46">
        <f t="shared" si="2"/>
        <v>9.2609999999999992</v>
      </c>
      <c r="E36" s="44"/>
      <c r="F36" s="174" t="s">
        <v>640</v>
      </c>
      <c r="G36" s="175" t="s">
        <v>8</v>
      </c>
      <c r="H36" s="186">
        <v>500.5</v>
      </c>
      <c r="I36" s="46">
        <f t="shared" si="3"/>
        <v>675.67499999999995</v>
      </c>
    </row>
    <row r="37" spans="1:11" ht="25.5">
      <c r="A37" s="112" t="s">
        <v>569</v>
      </c>
      <c r="B37" s="179"/>
      <c r="C37" s="182">
        <v>4.5</v>
      </c>
      <c r="D37" s="46">
        <f t="shared" si="2"/>
        <v>6.0750000000000002</v>
      </c>
      <c r="E37" s="44"/>
      <c r="F37" s="174" t="s">
        <v>142</v>
      </c>
      <c r="G37" s="175" t="s">
        <v>8</v>
      </c>
      <c r="H37" s="186">
        <v>145.71899999999999</v>
      </c>
      <c r="I37" s="46">
        <f t="shared" si="3"/>
        <v>196.72064999999998</v>
      </c>
    </row>
    <row r="38" spans="1:11" ht="25.5">
      <c r="A38" s="112" t="s">
        <v>572</v>
      </c>
      <c r="B38" s="112"/>
      <c r="C38" s="180">
        <v>4.5</v>
      </c>
      <c r="D38" s="46">
        <f t="shared" si="2"/>
        <v>6.0750000000000002</v>
      </c>
      <c r="E38" s="44"/>
      <c r="F38" s="174" t="s">
        <v>144</v>
      </c>
      <c r="G38" s="175" t="s">
        <v>8</v>
      </c>
      <c r="H38" s="186">
        <v>201.60400000000001</v>
      </c>
      <c r="I38" s="46">
        <f t="shared" si="3"/>
        <v>272.16540000000003</v>
      </c>
    </row>
    <row r="39" spans="1:11" ht="25.5">
      <c r="A39" s="112" t="s">
        <v>574</v>
      </c>
      <c r="B39" s="112"/>
      <c r="C39" s="180">
        <v>4.5</v>
      </c>
      <c r="D39" s="46">
        <f t="shared" si="2"/>
        <v>6.0750000000000002</v>
      </c>
      <c r="E39" s="44"/>
      <c r="F39" s="174" t="s">
        <v>143</v>
      </c>
      <c r="G39" s="175" t="s">
        <v>8</v>
      </c>
      <c r="H39" s="186">
        <v>350.89600000000002</v>
      </c>
      <c r="I39" s="46">
        <f t="shared" si="3"/>
        <v>473.70960000000002</v>
      </c>
    </row>
    <row r="40" spans="1:11" ht="25.5">
      <c r="A40" s="112" t="s">
        <v>576</v>
      </c>
      <c r="B40" s="112"/>
      <c r="C40" s="180">
        <v>8</v>
      </c>
      <c r="D40" s="46">
        <f t="shared" si="2"/>
        <v>10.8</v>
      </c>
      <c r="E40" s="44"/>
      <c r="F40" s="174" t="s">
        <v>145</v>
      </c>
      <c r="G40" s="175" t="s">
        <v>8</v>
      </c>
      <c r="H40" s="186">
        <v>11.760000000000002</v>
      </c>
      <c r="I40" s="46">
        <f t="shared" si="3"/>
        <v>15.876000000000001</v>
      </c>
    </row>
    <row r="41" spans="1:11" ht="25.5">
      <c r="A41" s="112" t="s">
        <v>578</v>
      </c>
      <c r="B41" s="179"/>
      <c r="C41" s="182">
        <v>8</v>
      </c>
      <c r="D41" s="46">
        <f t="shared" si="2"/>
        <v>10.8</v>
      </c>
      <c r="E41" s="44"/>
      <c r="F41" s="174" t="s">
        <v>146</v>
      </c>
      <c r="G41" s="175" t="s">
        <v>8</v>
      </c>
      <c r="H41" s="186">
        <v>16.66</v>
      </c>
      <c r="I41" s="46">
        <f t="shared" si="3"/>
        <v>22.491</v>
      </c>
    </row>
    <row r="42" spans="1:11" ht="25.5">
      <c r="A42" s="112" t="s">
        <v>580</v>
      </c>
      <c r="B42" s="179"/>
      <c r="C42" s="182">
        <v>8</v>
      </c>
      <c r="D42" s="46">
        <f t="shared" si="2"/>
        <v>10.8</v>
      </c>
      <c r="E42" s="44"/>
      <c r="F42" s="187" t="s">
        <v>926</v>
      </c>
      <c r="G42" s="175" t="s">
        <v>8</v>
      </c>
      <c r="H42" s="188">
        <v>1600</v>
      </c>
      <c r="I42" s="46">
        <f t="shared" si="3"/>
        <v>2160</v>
      </c>
    </row>
    <row r="43" spans="1:11" ht="25.5">
      <c r="A43" s="112" t="s">
        <v>583</v>
      </c>
      <c r="B43" s="179"/>
      <c r="C43" s="182">
        <v>8</v>
      </c>
      <c r="D43" s="46">
        <f t="shared" si="2"/>
        <v>10.8</v>
      </c>
      <c r="E43" s="44"/>
      <c r="F43" s="819" t="s">
        <v>518</v>
      </c>
      <c r="G43" s="820"/>
      <c r="H43" s="820"/>
      <c r="I43" s="821"/>
    </row>
    <row r="44" spans="1:11" ht="25.5">
      <c r="A44" s="112" t="s">
        <v>570</v>
      </c>
      <c r="B44" s="112"/>
      <c r="C44" s="180">
        <v>8</v>
      </c>
      <c r="D44" s="46">
        <f t="shared" si="2"/>
        <v>10.8</v>
      </c>
      <c r="E44" s="44"/>
      <c r="F44" s="101" t="s">
        <v>121</v>
      </c>
      <c r="G44" s="189" t="s">
        <v>8</v>
      </c>
      <c r="H44" s="190">
        <v>291.23900000000003</v>
      </c>
      <c r="I44" s="46">
        <f>H44+H44*35%</f>
        <v>393.17265000000003</v>
      </c>
    </row>
    <row r="45" spans="1:11" ht="25.5">
      <c r="A45" s="112" t="s">
        <v>573</v>
      </c>
      <c r="B45" s="112"/>
      <c r="C45" s="180">
        <v>38</v>
      </c>
      <c r="D45" s="46">
        <f t="shared" si="2"/>
        <v>51.3</v>
      </c>
      <c r="E45" s="44"/>
      <c r="F45" s="101" t="s">
        <v>522</v>
      </c>
      <c r="G45" s="189" t="s">
        <v>8</v>
      </c>
      <c r="H45" s="110">
        <v>407.53700000000003</v>
      </c>
      <c r="I45" s="46">
        <f t="shared" ref="I45:I53" si="4">H45+H45*35%</f>
        <v>550.17495000000008</v>
      </c>
    </row>
    <row r="46" spans="1:11" ht="25.5">
      <c r="A46" s="112" t="s">
        <v>575</v>
      </c>
      <c r="B46" s="112"/>
      <c r="C46" s="180">
        <v>38</v>
      </c>
      <c r="D46" s="46">
        <f t="shared" si="2"/>
        <v>51.3</v>
      </c>
      <c r="E46" s="44"/>
      <c r="F46" s="101" t="s">
        <v>71</v>
      </c>
      <c r="G46" s="191" t="s">
        <v>8</v>
      </c>
      <c r="H46" s="190">
        <v>356.70699999999999</v>
      </c>
      <c r="I46" s="46">
        <f t="shared" si="4"/>
        <v>481.55444999999997</v>
      </c>
    </row>
    <row r="47" spans="1:11" ht="25.5">
      <c r="A47" s="112" t="s">
        <v>577</v>
      </c>
      <c r="B47" s="179"/>
      <c r="C47" s="182">
        <v>38</v>
      </c>
      <c r="D47" s="46">
        <f t="shared" si="2"/>
        <v>51.3</v>
      </c>
      <c r="E47" s="44"/>
      <c r="F47" s="101" t="s">
        <v>116</v>
      </c>
      <c r="G47" s="191" t="s">
        <v>8</v>
      </c>
      <c r="H47" s="110">
        <v>482.26100000000002</v>
      </c>
      <c r="I47" s="46">
        <f t="shared" si="4"/>
        <v>651.05235000000005</v>
      </c>
    </row>
    <row r="48" spans="1:11" ht="25.5">
      <c r="A48" s="112" t="s">
        <v>579</v>
      </c>
      <c r="B48" s="179"/>
      <c r="C48" s="182">
        <v>38</v>
      </c>
      <c r="D48" s="46">
        <f t="shared" si="2"/>
        <v>51.3</v>
      </c>
      <c r="E48" s="130"/>
      <c r="F48" s="101" t="s">
        <v>117</v>
      </c>
      <c r="G48" s="191" t="s">
        <v>8</v>
      </c>
      <c r="H48" s="190">
        <v>784.62799999999993</v>
      </c>
      <c r="I48" s="46">
        <f t="shared" si="4"/>
        <v>1059.2477999999999</v>
      </c>
      <c r="J48" s="18"/>
      <c r="K48" s="18"/>
    </row>
    <row r="49" spans="1:10" s="18" customFormat="1" ht="25.5">
      <c r="A49" s="112" t="s">
        <v>581</v>
      </c>
      <c r="B49" s="179"/>
      <c r="C49" s="182">
        <v>38</v>
      </c>
      <c r="D49" s="46">
        <f t="shared" si="2"/>
        <v>51.3</v>
      </c>
      <c r="E49" s="130"/>
      <c r="F49" s="101" t="s">
        <v>331</v>
      </c>
      <c r="G49" s="191" t="s">
        <v>8</v>
      </c>
      <c r="H49" s="110">
        <v>1517.087</v>
      </c>
      <c r="I49" s="46">
        <f t="shared" si="4"/>
        <v>2048.06745</v>
      </c>
    </row>
    <row r="50" spans="1:10" s="18" customFormat="1" ht="25.5">
      <c r="A50" s="112" t="s">
        <v>582</v>
      </c>
      <c r="B50" s="179"/>
      <c r="C50" s="182">
        <v>38</v>
      </c>
      <c r="D50" s="46">
        <f t="shared" si="2"/>
        <v>51.3</v>
      </c>
      <c r="E50" s="130"/>
      <c r="F50" s="101" t="s">
        <v>118</v>
      </c>
      <c r="G50" s="191" t="s">
        <v>8</v>
      </c>
      <c r="H50" s="190">
        <v>1731.7820000000002</v>
      </c>
      <c r="I50" s="46">
        <f t="shared" si="4"/>
        <v>2337.9057000000003</v>
      </c>
    </row>
    <row r="51" spans="1:10" s="18" customFormat="1" ht="25.5">
      <c r="A51" s="112" t="s">
        <v>571</v>
      </c>
      <c r="B51" s="112"/>
      <c r="C51" s="180">
        <v>38</v>
      </c>
      <c r="D51" s="46">
        <f t="shared" si="2"/>
        <v>51.3</v>
      </c>
      <c r="E51" s="130"/>
      <c r="F51" s="112" t="s">
        <v>564</v>
      </c>
      <c r="G51" s="191" t="s">
        <v>8</v>
      </c>
      <c r="H51" s="180">
        <v>43.2</v>
      </c>
      <c r="I51" s="46">
        <f t="shared" si="4"/>
        <v>58.32</v>
      </c>
    </row>
    <row r="52" spans="1:10" s="18" customFormat="1" ht="25.5">
      <c r="A52" s="112" t="s">
        <v>627</v>
      </c>
      <c r="B52" s="33"/>
      <c r="C52" s="180">
        <v>67</v>
      </c>
      <c r="D52" s="46">
        <f t="shared" si="2"/>
        <v>90.45</v>
      </c>
      <c r="E52" s="130"/>
      <c r="F52" s="112" t="s">
        <v>565</v>
      </c>
      <c r="G52" s="191" t="s">
        <v>8</v>
      </c>
      <c r="H52" s="180">
        <v>48</v>
      </c>
      <c r="I52" s="46">
        <f t="shared" si="4"/>
        <v>64.8</v>
      </c>
    </row>
    <row r="53" spans="1:10" s="18" customFormat="1" ht="12.75">
      <c r="A53" s="112" t="s">
        <v>628</v>
      </c>
      <c r="B53" s="33"/>
      <c r="C53" s="180">
        <v>78.099999999999994</v>
      </c>
      <c r="D53" s="46">
        <f t="shared" si="2"/>
        <v>105.43499999999999</v>
      </c>
      <c r="E53" s="130"/>
      <c r="F53" s="112" t="s">
        <v>566</v>
      </c>
      <c r="G53" s="191" t="s">
        <v>8</v>
      </c>
      <c r="H53" s="180">
        <v>180</v>
      </c>
      <c r="I53" s="46">
        <f t="shared" si="4"/>
        <v>243</v>
      </c>
    </row>
    <row r="54" spans="1:10" s="18" customFormat="1" ht="25.5">
      <c r="A54" s="112" t="s">
        <v>634</v>
      </c>
      <c r="B54" s="33"/>
      <c r="C54" s="180">
        <v>81</v>
      </c>
      <c r="D54" s="46">
        <f t="shared" si="2"/>
        <v>109.35</v>
      </c>
      <c r="E54" s="130"/>
      <c r="F54" s="1046" t="s">
        <v>520</v>
      </c>
      <c r="G54" s="1047"/>
      <c r="H54" s="1047"/>
      <c r="I54" s="1048"/>
      <c r="J54" s="19"/>
    </row>
    <row r="55" spans="1:10" s="18" customFormat="1" ht="12.75">
      <c r="A55" s="112" t="s">
        <v>632</v>
      </c>
      <c r="B55" s="33"/>
      <c r="C55" s="180">
        <v>1.9</v>
      </c>
      <c r="D55" s="46">
        <f t="shared" si="2"/>
        <v>2.5649999999999999</v>
      </c>
      <c r="E55" s="130"/>
      <c r="F55" s="192" t="s">
        <v>610</v>
      </c>
      <c r="G55" s="193" t="s">
        <v>8</v>
      </c>
      <c r="H55" s="194">
        <v>232</v>
      </c>
      <c r="I55" s="46">
        <f>H55+H55*35%</f>
        <v>313.2</v>
      </c>
    </row>
    <row r="56" spans="1:10" s="18" customFormat="1" ht="25.5">
      <c r="A56" s="112" t="s">
        <v>633</v>
      </c>
      <c r="B56" s="33"/>
      <c r="C56" s="180">
        <v>17</v>
      </c>
      <c r="D56" s="46">
        <f t="shared" si="2"/>
        <v>22.95</v>
      </c>
      <c r="E56" s="130"/>
      <c r="F56" s="192" t="s">
        <v>611</v>
      </c>
      <c r="G56" s="193" t="s">
        <v>8</v>
      </c>
      <c r="H56" s="194">
        <v>421</v>
      </c>
      <c r="I56" s="46">
        <f t="shared" ref="I56:I60" si="5">H56+H56*35%</f>
        <v>568.35</v>
      </c>
    </row>
    <row r="57" spans="1:10" s="18" customFormat="1" ht="25.5">
      <c r="A57" s="112" t="s">
        <v>630</v>
      </c>
      <c r="B57" s="33"/>
      <c r="C57" s="180">
        <v>7.3</v>
      </c>
      <c r="D57" s="46">
        <f t="shared" si="2"/>
        <v>9.8550000000000004</v>
      </c>
      <c r="E57" s="130"/>
      <c r="F57" s="192" t="s">
        <v>615</v>
      </c>
      <c r="G57" s="193" t="s">
        <v>8</v>
      </c>
      <c r="H57" s="194">
        <v>72.599999999999994</v>
      </c>
      <c r="I57" s="46">
        <f t="shared" si="5"/>
        <v>98.009999999999991</v>
      </c>
    </row>
    <row r="58" spans="1:10" s="18" customFormat="1" ht="25.5">
      <c r="A58" s="195" t="s">
        <v>631</v>
      </c>
      <c r="B58" s="73"/>
      <c r="C58" s="196">
        <v>7.3</v>
      </c>
      <c r="D58" s="197">
        <f t="shared" si="2"/>
        <v>9.8550000000000004</v>
      </c>
      <c r="E58" s="130"/>
      <c r="F58" s="198" t="s">
        <v>612</v>
      </c>
      <c r="G58" s="199" t="s">
        <v>8</v>
      </c>
      <c r="H58" s="200">
        <v>51.6</v>
      </c>
      <c r="I58" s="197">
        <f t="shared" si="5"/>
        <v>69.66</v>
      </c>
    </row>
    <row r="59" spans="1:10" s="18" customFormat="1" ht="25.5">
      <c r="A59" s="112" t="s">
        <v>629</v>
      </c>
      <c r="B59" s="33"/>
      <c r="C59" s="180">
        <v>7.3</v>
      </c>
      <c r="D59" s="46">
        <f t="shared" si="2"/>
        <v>9.8550000000000004</v>
      </c>
      <c r="E59" s="109"/>
      <c r="F59" s="201" t="s">
        <v>613</v>
      </c>
      <c r="G59" s="31" t="s">
        <v>8</v>
      </c>
      <c r="H59" s="202">
        <v>332.15</v>
      </c>
      <c r="I59" s="46">
        <f t="shared" si="5"/>
        <v>448.40249999999997</v>
      </c>
    </row>
    <row r="60" spans="1:10" s="18" customFormat="1" ht="12.75">
      <c r="A60" s="72"/>
      <c r="B60" s="72"/>
      <c r="C60" s="72"/>
      <c r="D60" s="74"/>
      <c r="E60" s="109"/>
      <c r="F60" s="201" t="s">
        <v>614</v>
      </c>
      <c r="G60" s="31" t="s">
        <v>107</v>
      </c>
      <c r="H60" s="202">
        <v>103.428</v>
      </c>
      <c r="I60" s="46">
        <f t="shared" si="5"/>
        <v>139.62779999999998</v>
      </c>
    </row>
    <row r="61" spans="1:10" s="18" customFormat="1" ht="24" customHeight="1">
      <c r="A61" s="16"/>
      <c r="B61" s="16"/>
      <c r="C61" s="16"/>
      <c r="D61" s="20"/>
      <c r="E61" s="171"/>
      <c r="F61" s="203"/>
      <c r="G61" s="204"/>
      <c r="H61" s="205"/>
      <c r="I61" s="16"/>
    </row>
    <row r="62" spans="1:10" ht="24" customHeight="1">
      <c r="E62" s="173"/>
    </row>
    <row r="63" spans="1:10" ht="24" customHeight="1">
      <c r="E63" s="173"/>
    </row>
    <row r="64" spans="1:10" ht="24" customHeight="1">
      <c r="E64" s="173"/>
    </row>
    <row r="65" spans="5:5" ht="24" customHeight="1">
      <c r="E65" s="173"/>
    </row>
  </sheetData>
  <customSheetViews>
    <customSheetView guid="{C10D487A-7E93-4C21-B7D8-FC37D0A2CCCC}" showPageBreaks="1" printArea="1" view="pageBreakPreview" topLeftCell="A19">
      <selection activeCell="A20" sqref="A20"/>
      <pageMargins left="0.7" right="0.7" top="0.75" bottom="0.75" header="0.3" footer="0.3"/>
      <pageSetup paperSize="9" scale="44" orientation="portrait" r:id="rId1"/>
    </customSheetView>
  </customSheetViews>
  <mergeCells count="10">
    <mergeCell ref="A1:I1"/>
    <mergeCell ref="A2:I2"/>
    <mergeCell ref="A3:I3"/>
    <mergeCell ref="F5:I5"/>
    <mergeCell ref="A14:D14"/>
    <mergeCell ref="F54:I54"/>
    <mergeCell ref="F43:I43"/>
    <mergeCell ref="A5:D5"/>
    <mergeCell ref="F29:I29"/>
    <mergeCell ref="A12:D12"/>
  </mergeCells>
  <printOptions horizontalCentered="1"/>
  <pageMargins left="0" right="0" top="0.19685039370078741" bottom="0" header="0" footer="0"/>
  <pageSetup paperSize="9" scale="5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view="pageBreakPreview" topLeftCell="A4" zoomScaleNormal="100" zoomScaleSheetLayoutView="100" workbookViewId="0">
      <selection activeCell="A4" sqref="A4:M4"/>
    </sheetView>
  </sheetViews>
  <sheetFormatPr defaultRowHeight="24" customHeight="1"/>
  <cols>
    <col min="1" max="1" width="10" style="16" customWidth="1"/>
    <col min="2" max="2" width="12.28515625" style="16" customWidth="1"/>
    <col min="3" max="3" width="14.42578125" style="16" customWidth="1"/>
    <col min="4" max="4" width="12.28515625" style="20" customWidth="1"/>
    <col min="5" max="5" width="14.42578125" style="20" customWidth="1"/>
    <col min="6" max="6" width="10" style="20" customWidth="1"/>
    <col min="7" max="7" width="1.28515625" style="20" customWidth="1"/>
    <col min="8" max="8" width="10" style="16" customWidth="1"/>
    <col min="9" max="9" width="12.28515625" style="16" customWidth="1"/>
    <col min="10" max="10" width="14.42578125" style="16" customWidth="1"/>
    <col min="11" max="11" width="12.28515625" style="16" customWidth="1"/>
    <col min="12" max="12" width="14.42578125" style="16" customWidth="1"/>
    <col min="13" max="13" width="10" style="16" customWidth="1"/>
    <col min="14" max="14" width="0.85546875" style="16" customWidth="1"/>
    <col min="15" max="16384" width="9.140625" style="16"/>
  </cols>
  <sheetData>
    <row r="1" spans="1:13" ht="99.95" customHeight="1">
      <c r="A1" s="853" t="s">
        <v>1218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97"/>
      <c r="M1" s="97"/>
    </row>
    <row r="2" spans="1:13" s="17" customFormat="1" ht="13.5" customHeight="1">
      <c r="A2" s="814" t="s">
        <v>1219</v>
      </c>
      <c r="B2" s="814"/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</row>
    <row r="3" spans="1:13" ht="14.25" customHeight="1">
      <c r="A3" s="816" t="s">
        <v>1161</v>
      </c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6"/>
      <c r="M3" s="816"/>
    </row>
    <row r="4" spans="1:13" ht="15" customHeight="1">
      <c r="A4" s="1070" t="s">
        <v>1162</v>
      </c>
      <c r="B4" s="1071"/>
      <c r="C4" s="1071"/>
      <c r="D4" s="1071"/>
      <c r="E4" s="1071"/>
      <c r="F4" s="1071"/>
      <c r="G4" s="1071"/>
      <c r="H4" s="1071"/>
      <c r="I4" s="1071"/>
      <c r="J4" s="1071"/>
      <c r="K4" s="1071"/>
      <c r="L4" s="1071"/>
      <c r="M4" s="1071"/>
    </row>
    <row r="5" spans="1:13" ht="15" customHeight="1">
      <c r="A5" s="1058"/>
      <c r="B5" s="1059"/>
      <c r="C5" s="1059"/>
      <c r="D5" s="1059"/>
      <c r="E5" s="1059"/>
      <c r="F5" s="1059"/>
      <c r="G5" s="1078"/>
      <c r="H5" s="1059"/>
      <c r="I5" s="1059"/>
      <c r="J5" s="1059"/>
      <c r="K5" s="1059"/>
      <c r="L5" s="1059"/>
      <c r="M5" s="1060"/>
    </row>
    <row r="6" spans="1:13" ht="15" customHeight="1">
      <c r="A6" s="1061" t="s">
        <v>1163</v>
      </c>
      <c r="B6" s="1061"/>
      <c r="C6" s="1061" t="s">
        <v>1164</v>
      </c>
      <c r="D6" s="1061"/>
      <c r="E6" s="1061" t="s">
        <v>1165</v>
      </c>
      <c r="F6" s="1061"/>
      <c r="G6" s="149"/>
      <c r="H6" s="1061" t="s">
        <v>1166</v>
      </c>
      <c r="I6" s="1061"/>
      <c r="J6" s="1061" t="s">
        <v>1167</v>
      </c>
      <c r="K6" s="1061"/>
      <c r="L6" s="1061" t="s">
        <v>1168</v>
      </c>
      <c r="M6" s="1061"/>
    </row>
    <row r="7" spans="1:13" ht="15" customHeight="1">
      <c r="A7" s="1062"/>
      <c r="B7" s="1062"/>
      <c r="C7" s="1062"/>
      <c r="D7" s="1062"/>
      <c r="E7" s="1062"/>
      <c r="F7" s="1061" t="s">
        <v>1169</v>
      </c>
      <c r="G7" s="1061"/>
      <c r="H7" s="1061"/>
      <c r="I7" s="1062"/>
      <c r="J7" s="1062"/>
      <c r="K7" s="1062"/>
      <c r="L7" s="1062"/>
      <c r="M7" s="1062"/>
    </row>
    <row r="8" spans="1:13" ht="15" customHeight="1">
      <c r="A8" s="1039"/>
      <c r="B8" s="1039"/>
      <c r="C8" s="1039"/>
      <c r="D8" s="1039"/>
      <c r="E8" s="1039"/>
      <c r="F8" s="1039"/>
      <c r="G8" s="1039"/>
      <c r="H8" s="1039"/>
      <c r="I8" s="1039"/>
      <c r="J8" s="1039"/>
      <c r="K8" s="1039"/>
      <c r="L8" s="1039"/>
      <c r="M8" s="1039"/>
    </row>
    <row r="9" spans="1:13" ht="15" customHeight="1">
      <c r="A9" s="1075" t="s">
        <v>1172</v>
      </c>
      <c r="B9" s="1075"/>
      <c r="C9" s="1075"/>
      <c r="D9" s="1075"/>
      <c r="E9" s="1075"/>
      <c r="F9" s="1075"/>
      <c r="G9" s="1075"/>
      <c r="H9" s="1075"/>
      <c r="I9" s="1075"/>
      <c r="J9" s="1075"/>
      <c r="K9" s="1075"/>
      <c r="L9" s="1075"/>
      <c r="M9" s="1075"/>
    </row>
    <row r="10" spans="1:13" ht="15" customHeight="1">
      <c r="A10" s="1058"/>
      <c r="B10" s="1059"/>
      <c r="C10" s="1059"/>
      <c r="D10" s="1059"/>
      <c r="E10" s="1059"/>
      <c r="F10" s="1059"/>
      <c r="G10" s="1059"/>
      <c r="H10" s="1059"/>
      <c r="I10" s="1059"/>
      <c r="J10" s="1059"/>
      <c r="K10" s="1059"/>
      <c r="L10" s="1059"/>
      <c r="M10" s="1060"/>
    </row>
    <row r="11" spans="1:13" ht="15" customHeight="1">
      <c r="A11" s="1076" t="s">
        <v>1221</v>
      </c>
      <c r="B11" s="1077"/>
      <c r="C11" s="1077"/>
      <c r="D11" s="1077"/>
      <c r="E11" s="1077"/>
      <c r="F11" s="1077"/>
      <c r="G11" s="1077"/>
      <c r="H11" s="1077"/>
      <c r="I11" s="1077"/>
      <c r="J11" s="1077"/>
      <c r="K11" s="1077"/>
      <c r="L11" s="1077"/>
      <c r="M11" s="1077"/>
    </row>
    <row r="12" spans="1:13" ht="15" customHeight="1">
      <c r="A12" s="1072"/>
      <c r="B12" s="1073"/>
      <c r="C12" s="1073"/>
      <c r="D12" s="1073"/>
      <c r="E12" s="1073"/>
      <c r="F12" s="1073"/>
      <c r="G12" s="1073"/>
      <c r="H12" s="1073"/>
      <c r="I12" s="1073"/>
      <c r="J12" s="1073"/>
      <c r="K12" s="1073"/>
      <c r="L12" s="1073"/>
      <c r="M12" s="1074"/>
    </row>
    <row r="13" spans="1:13" ht="15" customHeight="1">
      <c r="A13" s="1064" t="s">
        <v>1170</v>
      </c>
      <c r="B13" s="1064"/>
      <c r="C13" s="1064"/>
      <c r="D13" s="1064"/>
      <c r="E13" s="1064"/>
      <c r="F13" s="1064"/>
      <c r="G13" s="150"/>
      <c r="H13" s="1064" t="s">
        <v>1171</v>
      </c>
      <c r="I13" s="1064"/>
      <c r="J13" s="1064"/>
      <c r="K13" s="1064"/>
      <c r="L13" s="1064"/>
      <c r="M13" s="1064"/>
    </row>
    <row r="14" spans="1:13" ht="15" customHeight="1">
      <c r="A14" s="1066" t="s">
        <v>1156</v>
      </c>
      <c r="B14" s="1066" t="s">
        <v>1157</v>
      </c>
      <c r="C14" s="1068" t="s">
        <v>1158</v>
      </c>
      <c r="D14" s="1068" t="s">
        <v>1159</v>
      </c>
      <c r="E14" s="1068" t="s">
        <v>1160</v>
      </c>
      <c r="F14" s="942" t="s">
        <v>1214</v>
      </c>
      <c r="G14" s="151"/>
      <c r="H14" s="998" t="s">
        <v>1156</v>
      </c>
      <c r="I14" s="998" t="s">
        <v>1157</v>
      </c>
      <c r="J14" s="998" t="s">
        <v>1158</v>
      </c>
      <c r="K14" s="998" t="s">
        <v>1159</v>
      </c>
      <c r="L14" s="998" t="s">
        <v>1160</v>
      </c>
      <c r="M14" s="1065" t="s">
        <v>1214</v>
      </c>
    </row>
    <row r="15" spans="1:13" ht="15" customHeight="1">
      <c r="A15" s="1067"/>
      <c r="B15" s="1067"/>
      <c r="C15" s="1069"/>
      <c r="D15" s="1069"/>
      <c r="E15" s="1069"/>
      <c r="F15" s="943"/>
      <c r="G15" s="15"/>
      <c r="H15" s="998"/>
      <c r="I15" s="998"/>
      <c r="J15" s="998"/>
      <c r="K15" s="998"/>
      <c r="L15" s="998"/>
      <c r="M15" s="1065"/>
    </row>
    <row r="16" spans="1:13" ht="15" customHeight="1">
      <c r="A16" s="155">
        <v>1</v>
      </c>
      <c r="B16" s="152">
        <v>89</v>
      </c>
      <c r="C16" s="152" t="s">
        <v>1150</v>
      </c>
      <c r="D16" s="152">
        <v>250</v>
      </c>
      <c r="E16" s="153" t="s">
        <v>1151</v>
      </c>
      <c r="F16" s="159" t="s">
        <v>1220</v>
      </c>
      <c r="G16" s="154"/>
      <c r="H16" s="155">
        <v>1</v>
      </c>
      <c r="I16" s="152">
        <v>89</v>
      </c>
      <c r="J16" s="152">
        <v>5</v>
      </c>
      <c r="K16" s="152">
        <v>260</v>
      </c>
      <c r="L16" s="153" t="s">
        <v>1151</v>
      </c>
      <c r="M16" s="159" t="s">
        <v>1220</v>
      </c>
    </row>
    <row r="17" spans="1:13" ht="15" customHeight="1">
      <c r="A17" s="1063">
        <v>2</v>
      </c>
      <c r="B17" s="152">
        <v>89</v>
      </c>
      <c r="C17" s="152" t="s">
        <v>1150</v>
      </c>
      <c r="D17" s="152">
        <v>425</v>
      </c>
      <c r="E17" s="153" t="s">
        <v>1151</v>
      </c>
      <c r="F17" s="159" t="s">
        <v>1220</v>
      </c>
      <c r="G17" s="154"/>
      <c r="H17" s="1063">
        <v>2</v>
      </c>
      <c r="I17" s="152">
        <v>89</v>
      </c>
      <c r="J17" s="152">
        <v>5</v>
      </c>
      <c r="K17" s="152">
        <v>440</v>
      </c>
      <c r="L17" s="153" t="s">
        <v>1151</v>
      </c>
      <c r="M17" s="159" t="s">
        <v>1220</v>
      </c>
    </row>
    <row r="18" spans="1:13" ht="15" customHeight="1">
      <c r="A18" s="1063"/>
      <c r="B18" s="152">
        <v>108</v>
      </c>
      <c r="C18" s="152">
        <v>4</v>
      </c>
      <c r="D18" s="152">
        <v>340</v>
      </c>
      <c r="E18" s="153" t="s">
        <v>1152</v>
      </c>
      <c r="F18" s="159" t="s">
        <v>1220</v>
      </c>
      <c r="G18" s="154"/>
      <c r="H18" s="1063"/>
      <c r="I18" s="152">
        <v>108</v>
      </c>
      <c r="J18" s="152">
        <v>5</v>
      </c>
      <c r="K18" s="152">
        <v>355</v>
      </c>
      <c r="L18" s="153" t="s">
        <v>1152</v>
      </c>
      <c r="M18" s="159" t="s">
        <v>1220</v>
      </c>
    </row>
    <row r="19" spans="1:13" ht="15" customHeight="1">
      <c r="A19" s="155">
        <v>4</v>
      </c>
      <c r="B19" s="152">
        <v>133</v>
      </c>
      <c r="C19" s="152">
        <v>4</v>
      </c>
      <c r="D19" s="152">
        <v>390</v>
      </c>
      <c r="E19" s="153" t="s">
        <v>1152</v>
      </c>
      <c r="F19" s="159" t="s">
        <v>1220</v>
      </c>
      <c r="G19" s="154"/>
      <c r="H19" s="155">
        <v>4</v>
      </c>
      <c r="I19" s="152">
        <v>133</v>
      </c>
      <c r="J19" s="152">
        <v>5.5</v>
      </c>
      <c r="K19" s="152">
        <v>400</v>
      </c>
      <c r="L19" s="153" t="s">
        <v>1152</v>
      </c>
      <c r="M19" s="159" t="s">
        <v>1220</v>
      </c>
    </row>
    <row r="20" spans="1:13" ht="15" customHeight="1">
      <c r="A20" s="1063">
        <v>5</v>
      </c>
      <c r="B20" s="152">
        <v>133</v>
      </c>
      <c r="C20" s="152">
        <v>4</v>
      </c>
      <c r="D20" s="152">
        <v>460</v>
      </c>
      <c r="E20" s="153" t="s">
        <v>1153</v>
      </c>
      <c r="F20" s="159" t="s">
        <v>1220</v>
      </c>
      <c r="G20" s="154"/>
      <c r="H20" s="1063">
        <v>5</v>
      </c>
      <c r="I20" s="152">
        <v>133</v>
      </c>
      <c r="J20" s="152">
        <v>5.5</v>
      </c>
      <c r="K20" s="152">
        <v>470</v>
      </c>
      <c r="L20" s="153" t="s">
        <v>1153</v>
      </c>
      <c r="M20" s="159" t="s">
        <v>1220</v>
      </c>
    </row>
    <row r="21" spans="1:13" ht="15" customHeight="1">
      <c r="A21" s="1063"/>
      <c r="B21" s="152">
        <v>140</v>
      </c>
      <c r="C21" s="152">
        <v>4.5</v>
      </c>
      <c r="D21" s="152">
        <v>465</v>
      </c>
      <c r="E21" s="153" t="s">
        <v>1153</v>
      </c>
      <c r="F21" s="159" t="s">
        <v>1220</v>
      </c>
      <c r="G21" s="154"/>
      <c r="H21" s="1063"/>
      <c r="I21" s="152">
        <v>140</v>
      </c>
      <c r="J21" s="152">
        <v>5.5</v>
      </c>
      <c r="K21" s="152">
        <v>475</v>
      </c>
      <c r="L21" s="153" t="s">
        <v>1153</v>
      </c>
      <c r="M21" s="159" t="s">
        <v>1220</v>
      </c>
    </row>
    <row r="22" spans="1:13" ht="15" customHeight="1">
      <c r="A22" s="1063">
        <v>8</v>
      </c>
      <c r="B22" s="152">
        <v>133</v>
      </c>
      <c r="C22" s="152">
        <v>4</v>
      </c>
      <c r="D22" s="152">
        <v>725</v>
      </c>
      <c r="E22" s="153" t="s">
        <v>1152</v>
      </c>
      <c r="F22" s="159" t="s">
        <v>1220</v>
      </c>
      <c r="G22" s="154"/>
      <c r="H22" s="1063">
        <v>8</v>
      </c>
      <c r="I22" s="152">
        <v>133</v>
      </c>
      <c r="J22" s="152">
        <v>5.5</v>
      </c>
      <c r="K22" s="152">
        <v>750</v>
      </c>
      <c r="L22" s="153" t="s">
        <v>1152</v>
      </c>
      <c r="M22" s="159" t="s">
        <v>1220</v>
      </c>
    </row>
    <row r="23" spans="1:13" ht="15" customHeight="1">
      <c r="A23" s="1063"/>
      <c r="B23" s="152">
        <v>140</v>
      </c>
      <c r="C23" s="152">
        <v>4.5</v>
      </c>
      <c r="D23" s="152">
        <v>645</v>
      </c>
      <c r="E23" s="153" t="s">
        <v>1152</v>
      </c>
      <c r="F23" s="159" t="s">
        <v>1220</v>
      </c>
      <c r="G23" s="154"/>
      <c r="H23" s="1063"/>
      <c r="I23" s="152">
        <v>140</v>
      </c>
      <c r="J23" s="152">
        <v>5.5</v>
      </c>
      <c r="K23" s="152">
        <v>665</v>
      </c>
      <c r="L23" s="153" t="s">
        <v>1152</v>
      </c>
      <c r="M23" s="159" t="s">
        <v>1220</v>
      </c>
    </row>
    <row r="24" spans="1:13" ht="15" customHeight="1">
      <c r="A24" s="1063">
        <v>10</v>
      </c>
      <c r="B24" s="152">
        <v>133</v>
      </c>
      <c r="C24" s="152">
        <v>4</v>
      </c>
      <c r="D24" s="152">
        <v>905</v>
      </c>
      <c r="E24" s="153" t="s">
        <v>1154</v>
      </c>
      <c r="F24" s="159" t="s">
        <v>1220</v>
      </c>
      <c r="G24" s="154"/>
      <c r="H24" s="1063">
        <v>10</v>
      </c>
      <c r="I24" s="152">
        <v>133</v>
      </c>
      <c r="J24" s="152">
        <v>5.5</v>
      </c>
      <c r="K24" s="152">
        <v>930</v>
      </c>
      <c r="L24" s="153" t="s">
        <v>1154</v>
      </c>
      <c r="M24" s="159" t="s">
        <v>1220</v>
      </c>
    </row>
    <row r="25" spans="1:13" ht="15" customHeight="1">
      <c r="A25" s="1063"/>
      <c r="B25" s="152">
        <v>140</v>
      </c>
      <c r="C25" s="152">
        <v>4.5</v>
      </c>
      <c r="D25" s="152">
        <v>855</v>
      </c>
      <c r="E25" s="153" t="s">
        <v>1153</v>
      </c>
      <c r="F25" s="159" t="s">
        <v>1220</v>
      </c>
      <c r="G25" s="154"/>
      <c r="H25" s="1063"/>
      <c r="I25" s="152">
        <v>140</v>
      </c>
      <c r="J25" s="152">
        <v>5.5</v>
      </c>
      <c r="K25" s="152">
        <v>870</v>
      </c>
      <c r="L25" s="153" t="s">
        <v>1153</v>
      </c>
      <c r="M25" s="159" t="s">
        <v>1220</v>
      </c>
    </row>
    <row r="26" spans="1:13" ht="15" customHeight="1">
      <c r="A26" s="1063"/>
      <c r="B26" s="152">
        <v>162</v>
      </c>
      <c r="C26" s="152">
        <v>5</v>
      </c>
      <c r="D26" s="152">
        <v>700</v>
      </c>
      <c r="E26" s="153" t="s">
        <v>1155</v>
      </c>
      <c r="F26" s="159" t="s">
        <v>1220</v>
      </c>
      <c r="G26" s="154"/>
      <c r="H26" s="1063"/>
      <c r="I26" s="152">
        <v>162</v>
      </c>
      <c r="J26" s="152">
        <v>5.5</v>
      </c>
      <c r="K26" s="152">
        <v>710</v>
      </c>
      <c r="L26" s="153" t="s">
        <v>1155</v>
      </c>
      <c r="M26" s="159" t="s">
        <v>1220</v>
      </c>
    </row>
    <row r="27" spans="1:13" ht="15" customHeight="1">
      <c r="A27" s="155">
        <v>18.600000000000001</v>
      </c>
      <c r="B27" s="152">
        <v>162</v>
      </c>
      <c r="C27" s="152">
        <v>5</v>
      </c>
      <c r="D27" s="152">
        <v>1100</v>
      </c>
      <c r="E27" s="153" t="s">
        <v>1152</v>
      </c>
      <c r="F27" s="159" t="s">
        <v>1220</v>
      </c>
      <c r="G27" s="154"/>
      <c r="H27" s="155">
        <v>18.600000000000001</v>
      </c>
      <c r="I27" s="152">
        <v>162</v>
      </c>
      <c r="J27" s="152">
        <v>5.5</v>
      </c>
      <c r="K27" s="152">
        <v>1115</v>
      </c>
      <c r="L27" s="153" t="s">
        <v>1152</v>
      </c>
      <c r="M27" s="159" t="s">
        <v>1220</v>
      </c>
    </row>
    <row r="28" spans="1:13" ht="15" customHeight="1">
      <c r="A28" s="158">
        <v>20</v>
      </c>
      <c r="B28" s="156">
        <v>162</v>
      </c>
      <c r="C28" s="156">
        <v>5</v>
      </c>
      <c r="D28" s="156">
        <v>1245</v>
      </c>
      <c r="E28" s="157" t="s">
        <v>1153</v>
      </c>
      <c r="F28" s="159" t="s">
        <v>1220</v>
      </c>
      <c r="G28" s="154"/>
      <c r="H28" s="158">
        <v>20</v>
      </c>
      <c r="I28" s="156">
        <v>162</v>
      </c>
      <c r="J28" s="156">
        <v>5.5</v>
      </c>
      <c r="K28" s="156">
        <v>1260</v>
      </c>
      <c r="L28" s="157" t="s">
        <v>1153</v>
      </c>
      <c r="M28" s="159" t="s">
        <v>1220</v>
      </c>
    </row>
    <row r="29" spans="1:13" ht="15" customHeight="1">
      <c r="A29" s="45"/>
      <c r="B29" s="38"/>
      <c r="C29" s="161"/>
      <c r="D29" s="104"/>
      <c r="E29" s="104"/>
      <c r="F29" s="50"/>
      <c r="G29" s="91"/>
      <c r="H29" s="162"/>
      <c r="I29" s="163"/>
      <c r="J29" s="164"/>
      <c r="K29" s="46"/>
      <c r="L29" s="46"/>
      <c r="M29" s="46"/>
    </row>
    <row r="30" spans="1:13" ht="15" customHeight="1">
      <c r="A30" s="92"/>
      <c r="B30" s="93"/>
      <c r="C30" s="165"/>
      <c r="D30" s="166"/>
      <c r="E30" s="166"/>
      <c r="F30" s="44"/>
      <c r="G30" s="44"/>
      <c r="H30" s="167"/>
      <c r="I30" s="168"/>
      <c r="J30" s="169"/>
      <c r="K30" s="170"/>
      <c r="L30" s="170"/>
      <c r="M30" s="170"/>
    </row>
    <row r="31" spans="1:13" ht="15" customHeight="1">
      <c r="A31" s="94"/>
      <c r="B31" s="93"/>
      <c r="C31" s="165"/>
      <c r="D31" s="166"/>
      <c r="E31" s="166"/>
      <c r="F31" s="44"/>
      <c r="G31" s="44"/>
      <c r="H31" s="167"/>
      <c r="I31" s="168"/>
      <c r="J31" s="169"/>
      <c r="K31" s="170"/>
      <c r="L31" s="170"/>
      <c r="M31" s="170"/>
    </row>
    <row r="32" spans="1:13" ht="15" customHeight="1">
      <c r="F32" s="171"/>
      <c r="G32" s="171"/>
      <c r="H32" s="172"/>
    </row>
    <row r="33" spans="6:7" ht="15" customHeight="1">
      <c r="F33" s="171"/>
      <c r="G33" s="171"/>
    </row>
    <row r="34" spans="6:7" ht="15" customHeight="1">
      <c r="F34" s="171"/>
      <c r="G34" s="171"/>
    </row>
    <row r="35" spans="6:7" ht="15" customHeight="1">
      <c r="F35" s="171"/>
      <c r="G35" s="171"/>
    </row>
    <row r="36" spans="6:7" ht="15" customHeight="1">
      <c r="F36" s="171"/>
      <c r="G36" s="171"/>
    </row>
    <row r="37" spans="6:7" ht="15" customHeight="1">
      <c r="F37" s="173"/>
      <c r="G37" s="173"/>
    </row>
    <row r="38" spans="6:7" ht="15" customHeight="1">
      <c r="F38" s="173"/>
      <c r="G38" s="173"/>
    </row>
    <row r="39" spans="6:7" ht="15" customHeight="1">
      <c r="F39" s="173"/>
      <c r="G39" s="173"/>
    </row>
    <row r="40" spans="6:7" ht="24" customHeight="1">
      <c r="F40" s="173"/>
      <c r="G40" s="173"/>
    </row>
    <row r="41" spans="6:7" ht="24" customHeight="1">
      <c r="F41" s="173"/>
      <c r="G41" s="173"/>
    </row>
  </sheetData>
  <mergeCells count="41">
    <mergeCell ref="A1:K1"/>
    <mergeCell ref="A17:A18"/>
    <mergeCell ref="D14:D15"/>
    <mergeCell ref="E14:E15"/>
    <mergeCell ref="F14:F15"/>
    <mergeCell ref="H14:H15"/>
    <mergeCell ref="A2:M2"/>
    <mergeCell ref="A3:M3"/>
    <mergeCell ref="A4:M4"/>
    <mergeCell ref="A6:B6"/>
    <mergeCell ref="C6:D6"/>
    <mergeCell ref="H17:H18"/>
    <mergeCell ref="A12:M12"/>
    <mergeCell ref="A9:M9"/>
    <mergeCell ref="A11:M11"/>
    <mergeCell ref="A5:M5"/>
    <mergeCell ref="H20:H21"/>
    <mergeCell ref="H22:H23"/>
    <mergeCell ref="H24:H26"/>
    <mergeCell ref="A13:F13"/>
    <mergeCell ref="H13:M13"/>
    <mergeCell ref="I14:I15"/>
    <mergeCell ref="J14:J15"/>
    <mergeCell ref="K14:K15"/>
    <mergeCell ref="L14:L15"/>
    <mergeCell ref="M14:M15"/>
    <mergeCell ref="A20:A21"/>
    <mergeCell ref="A22:A23"/>
    <mergeCell ref="A24:A26"/>
    <mergeCell ref="A14:A15"/>
    <mergeCell ref="B14:B15"/>
    <mergeCell ref="C14:C15"/>
    <mergeCell ref="A8:M8"/>
    <mergeCell ref="A10:M10"/>
    <mergeCell ref="E6:F6"/>
    <mergeCell ref="H6:I6"/>
    <mergeCell ref="J6:K6"/>
    <mergeCell ref="L6:M6"/>
    <mergeCell ref="F7:H7"/>
    <mergeCell ref="A7:E7"/>
    <mergeCell ref="I7:M7"/>
  </mergeCells>
  <printOptions horizontalCentered="1"/>
  <pageMargins left="0" right="0" top="0.19685039370078741" bottom="0" header="0" footer="0"/>
  <pageSetup paperSize="9" scale="6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5"/>
  <sheetViews>
    <sheetView showGridLines="0" view="pageBreakPreview" topLeftCell="A52" zoomScaleNormal="100" zoomScaleSheetLayoutView="100" workbookViewId="0">
      <selection activeCell="N78" sqref="N78"/>
    </sheetView>
  </sheetViews>
  <sheetFormatPr defaultRowHeight="12.75"/>
  <cols>
    <col min="1" max="1" width="7.42578125" style="146" customWidth="1"/>
    <col min="2" max="2" width="6.28515625" style="146" customWidth="1"/>
    <col min="3" max="3" width="4.140625" style="146" customWidth="1"/>
    <col min="4" max="4" width="10" style="146" customWidth="1"/>
    <col min="5" max="5" width="9.42578125" style="146" customWidth="1"/>
    <col min="6" max="6" width="9.28515625" style="146" customWidth="1"/>
    <col min="7" max="8" width="2.140625" style="146" customWidth="1"/>
    <col min="9" max="9" width="2.5703125" style="146" customWidth="1"/>
    <col min="10" max="10" width="5.7109375" style="146" customWidth="1"/>
    <col min="11" max="11" width="2.5703125" style="16" customWidth="1"/>
    <col min="12" max="12" width="5.7109375" style="16" customWidth="1"/>
    <col min="13" max="13" width="1.42578125" style="16" customWidth="1"/>
    <col min="14" max="18" width="7.42578125" style="16" customWidth="1"/>
    <col min="19" max="19" width="2.85546875" style="16" customWidth="1"/>
    <col min="20" max="20" width="2.28515625" style="16" customWidth="1"/>
    <col min="21" max="21" width="4" style="16" customWidth="1"/>
    <col min="22" max="22" width="2.5703125" style="16" customWidth="1"/>
    <col min="23" max="23" width="5.7109375" style="16" customWidth="1"/>
    <col min="24" max="24" width="2.5703125" style="16" customWidth="1"/>
    <col min="25" max="25" width="6.7109375" style="16" customWidth="1"/>
    <col min="26" max="30" width="9.140625" style="2"/>
    <col min="31" max="256" width="9.140625" style="6"/>
    <col min="257" max="257" width="7.42578125" style="6" customWidth="1"/>
    <col min="258" max="258" width="5.140625" style="6" customWidth="1"/>
    <col min="259" max="259" width="4.140625" style="6" customWidth="1"/>
    <col min="260" max="262" width="7.42578125" style="6" customWidth="1"/>
    <col min="263" max="264" width="2.140625" style="6" customWidth="1"/>
    <col min="265" max="265" width="2.5703125" style="6" customWidth="1"/>
    <col min="266" max="266" width="5.7109375" style="6" customWidth="1"/>
    <col min="267" max="267" width="2.5703125" style="6" customWidth="1"/>
    <col min="268" max="268" width="5.7109375" style="6" customWidth="1"/>
    <col min="269" max="269" width="1.42578125" style="6" customWidth="1"/>
    <col min="270" max="274" width="7.42578125" style="6" customWidth="1"/>
    <col min="275" max="276" width="2.28515625" style="6" customWidth="1"/>
    <col min="277" max="277" width="4" style="6" customWidth="1"/>
    <col min="278" max="278" width="2.5703125" style="6" customWidth="1"/>
    <col min="279" max="279" width="5.7109375" style="6" customWidth="1"/>
    <col min="280" max="280" width="2.5703125" style="6" customWidth="1"/>
    <col min="281" max="281" width="5.7109375" style="6" customWidth="1"/>
    <col min="282" max="512" width="9.140625" style="6"/>
    <col min="513" max="513" width="7.42578125" style="6" customWidth="1"/>
    <col min="514" max="514" width="5.140625" style="6" customWidth="1"/>
    <col min="515" max="515" width="4.140625" style="6" customWidth="1"/>
    <col min="516" max="518" width="7.42578125" style="6" customWidth="1"/>
    <col min="519" max="520" width="2.140625" style="6" customWidth="1"/>
    <col min="521" max="521" width="2.5703125" style="6" customWidth="1"/>
    <col min="522" max="522" width="5.7109375" style="6" customWidth="1"/>
    <col min="523" max="523" width="2.5703125" style="6" customWidth="1"/>
    <col min="524" max="524" width="5.7109375" style="6" customWidth="1"/>
    <col min="525" max="525" width="1.42578125" style="6" customWidth="1"/>
    <col min="526" max="530" width="7.42578125" style="6" customWidth="1"/>
    <col min="531" max="532" width="2.28515625" style="6" customWidth="1"/>
    <col min="533" max="533" width="4" style="6" customWidth="1"/>
    <col min="534" max="534" width="2.5703125" style="6" customWidth="1"/>
    <col min="535" max="535" width="5.7109375" style="6" customWidth="1"/>
    <col min="536" max="536" width="2.5703125" style="6" customWidth="1"/>
    <col min="537" max="537" width="5.7109375" style="6" customWidth="1"/>
    <col min="538" max="768" width="9.140625" style="6"/>
    <col min="769" max="769" width="7.42578125" style="6" customWidth="1"/>
    <col min="770" max="770" width="5.140625" style="6" customWidth="1"/>
    <col min="771" max="771" width="4.140625" style="6" customWidth="1"/>
    <col min="772" max="774" width="7.42578125" style="6" customWidth="1"/>
    <col min="775" max="776" width="2.140625" style="6" customWidth="1"/>
    <col min="777" max="777" width="2.5703125" style="6" customWidth="1"/>
    <col min="778" max="778" width="5.7109375" style="6" customWidth="1"/>
    <col min="779" max="779" width="2.5703125" style="6" customWidth="1"/>
    <col min="780" max="780" width="5.7109375" style="6" customWidth="1"/>
    <col min="781" max="781" width="1.42578125" style="6" customWidth="1"/>
    <col min="782" max="786" width="7.42578125" style="6" customWidth="1"/>
    <col min="787" max="788" width="2.28515625" style="6" customWidth="1"/>
    <col min="789" max="789" width="4" style="6" customWidth="1"/>
    <col min="790" max="790" width="2.5703125" style="6" customWidth="1"/>
    <col min="791" max="791" width="5.7109375" style="6" customWidth="1"/>
    <col min="792" max="792" width="2.5703125" style="6" customWidth="1"/>
    <col min="793" max="793" width="5.7109375" style="6" customWidth="1"/>
    <col min="794" max="1024" width="9.140625" style="6"/>
    <col min="1025" max="1025" width="7.42578125" style="6" customWidth="1"/>
    <col min="1026" max="1026" width="5.140625" style="6" customWidth="1"/>
    <col min="1027" max="1027" width="4.140625" style="6" customWidth="1"/>
    <col min="1028" max="1030" width="7.42578125" style="6" customWidth="1"/>
    <col min="1031" max="1032" width="2.140625" style="6" customWidth="1"/>
    <col min="1033" max="1033" width="2.5703125" style="6" customWidth="1"/>
    <col min="1034" max="1034" width="5.7109375" style="6" customWidth="1"/>
    <col min="1035" max="1035" width="2.5703125" style="6" customWidth="1"/>
    <col min="1036" max="1036" width="5.7109375" style="6" customWidth="1"/>
    <col min="1037" max="1037" width="1.42578125" style="6" customWidth="1"/>
    <col min="1038" max="1042" width="7.42578125" style="6" customWidth="1"/>
    <col min="1043" max="1044" width="2.28515625" style="6" customWidth="1"/>
    <col min="1045" max="1045" width="4" style="6" customWidth="1"/>
    <col min="1046" max="1046" width="2.5703125" style="6" customWidth="1"/>
    <col min="1047" max="1047" width="5.7109375" style="6" customWidth="1"/>
    <col min="1048" max="1048" width="2.5703125" style="6" customWidth="1"/>
    <col min="1049" max="1049" width="5.7109375" style="6" customWidth="1"/>
    <col min="1050" max="1280" width="9.140625" style="6"/>
    <col min="1281" max="1281" width="7.42578125" style="6" customWidth="1"/>
    <col min="1282" max="1282" width="5.140625" style="6" customWidth="1"/>
    <col min="1283" max="1283" width="4.140625" style="6" customWidth="1"/>
    <col min="1284" max="1286" width="7.42578125" style="6" customWidth="1"/>
    <col min="1287" max="1288" width="2.140625" style="6" customWidth="1"/>
    <col min="1289" max="1289" width="2.5703125" style="6" customWidth="1"/>
    <col min="1290" max="1290" width="5.7109375" style="6" customWidth="1"/>
    <col min="1291" max="1291" width="2.5703125" style="6" customWidth="1"/>
    <col min="1292" max="1292" width="5.7109375" style="6" customWidth="1"/>
    <col min="1293" max="1293" width="1.42578125" style="6" customWidth="1"/>
    <col min="1294" max="1298" width="7.42578125" style="6" customWidth="1"/>
    <col min="1299" max="1300" width="2.28515625" style="6" customWidth="1"/>
    <col min="1301" max="1301" width="4" style="6" customWidth="1"/>
    <col min="1302" max="1302" width="2.5703125" style="6" customWidth="1"/>
    <col min="1303" max="1303" width="5.7109375" style="6" customWidth="1"/>
    <col min="1304" max="1304" width="2.5703125" style="6" customWidth="1"/>
    <col min="1305" max="1305" width="5.7109375" style="6" customWidth="1"/>
    <col min="1306" max="1536" width="9.140625" style="6"/>
    <col min="1537" max="1537" width="7.42578125" style="6" customWidth="1"/>
    <col min="1538" max="1538" width="5.140625" style="6" customWidth="1"/>
    <col min="1539" max="1539" width="4.140625" style="6" customWidth="1"/>
    <col min="1540" max="1542" width="7.42578125" style="6" customWidth="1"/>
    <col min="1543" max="1544" width="2.140625" style="6" customWidth="1"/>
    <col min="1545" max="1545" width="2.5703125" style="6" customWidth="1"/>
    <col min="1546" max="1546" width="5.7109375" style="6" customWidth="1"/>
    <col min="1547" max="1547" width="2.5703125" style="6" customWidth="1"/>
    <col min="1548" max="1548" width="5.7109375" style="6" customWidth="1"/>
    <col min="1549" max="1549" width="1.42578125" style="6" customWidth="1"/>
    <col min="1550" max="1554" width="7.42578125" style="6" customWidth="1"/>
    <col min="1555" max="1556" width="2.28515625" style="6" customWidth="1"/>
    <col min="1557" max="1557" width="4" style="6" customWidth="1"/>
    <col min="1558" max="1558" width="2.5703125" style="6" customWidth="1"/>
    <col min="1559" max="1559" width="5.7109375" style="6" customWidth="1"/>
    <col min="1560" max="1560" width="2.5703125" style="6" customWidth="1"/>
    <col min="1561" max="1561" width="5.7109375" style="6" customWidth="1"/>
    <col min="1562" max="1792" width="9.140625" style="6"/>
    <col min="1793" max="1793" width="7.42578125" style="6" customWidth="1"/>
    <col min="1794" max="1794" width="5.140625" style="6" customWidth="1"/>
    <col min="1795" max="1795" width="4.140625" style="6" customWidth="1"/>
    <col min="1796" max="1798" width="7.42578125" style="6" customWidth="1"/>
    <col min="1799" max="1800" width="2.140625" style="6" customWidth="1"/>
    <col min="1801" max="1801" width="2.5703125" style="6" customWidth="1"/>
    <col min="1802" max="1802" width="5.7109375" style="6" customWidth="1"/>
    <col min="1803" max="1803" width="2.5703125" style="6" customWidth="1"/>
    <col min="1804" max="1804" width="5.7109375" style="6" customWidth="1"/>
    <col min="1805" max="1805" width="1.42578125" style="6" customWidth="1"/>
    <col min="1806" max="1810" width="7.42578125" style="6" customWidth="1"/>
    <col min="1811" max="1812" width="2.28515625" style="6" customWidth="1"/>
    <col min="1813" max="1813" width="4" style="6" customWidth="1"/>
    <col min="1814" max="1814" width="2.5703125" style="6" customWidth="1"/>
    <col min="1815" max="1815" width="5.7109375" style="6" customWidth="1"/>
    <col min="1816" max="1816" width="2.5703125" style="6" customWidth="1"/>
    <col min="1817" max="1817" width="5.7109375" style="6" customWidth="1"/>
    <col min="1818" max="2048" width="9.140625" style="6"/>
    <col min="2049" max="2049" width="7.42578125" style="6" customWidth="1"/>
    <col min="2050" max="2050" width="5.140625" style="6" customWidth="1"/>
    <col min="2051" max="2051" width="4.140625" style="6" customWidth="1"/>
    <col min="2052" max="2054" width="7.42578125" style="6" customWidth="1"/>
    <col min="2055" max="2056" width="2.140625" style="6" customWidth="1"/>
    <col min="2057" max="2057" width="2.5703125" style="6" customWidth="1"/>
    <col min="2058" max="2058" width="5.7109375" style="6" customWidth="1"/>
    <col min="2059" max="2059" width="2.5703125" style="6" customWidth="1"/>
    <col min="2060" max="2060" width="5.7109375" style="6" customWidth="1"/>
    <col min="2061" max="2061" width="1.42578125" style="6" customWidth="1"/>
    <col min="2062" max="2066" width="7.42578125" style="6" customWidth="1"/>
    <col min="2067" max="2068" width="2.28515625" style="6" customWidth="1"/>
    <col min="2069" max="2069" width="4" style="6" customWidth="1"/>
    <col min="2070" max="2070" width="2.5703125" style="6" customWidth="1"/>
    <col min="2071" max="2071" width="5.7109375" style="6" customWidth="1"/>
    <col min="2072" max="2072" width="2.5703125" style="6" customWidth="1"/>
    <col min="2073" max="2073" width="5.7109375" style="6" customWidth="1"/>
    <col min="2074" max="2304" width="9.140625" style="6"/>
    <col min="2305" max="2305" width="7.42578125" style="6" customWidth="1"/>
    <col min="2306" max="2306" width="5.140625" style="6" customWidth="1"/>
    <col min="2307" max="2307" width="4.140625" style="6" customWidth="1"/>
    <col min="2308" max="2310" width="7.42578125" style="6" customWidth="1"/>
    <col min="2311" max="2312" width="2.140625" style="6" customWidth="1"/>
    <col min="2313" max="2313" width="2.5703125" style="6" customWidth="1"/>
    <col min="2314" max="2314" width="5.7109375" style="6" customWidth="1"/>
    <col min="2315" max="2315" width="2.5703125" style="6" customWidth="1"/>
    <col min="2316" max="2316" width="5.7109375" style="6" customWidth="1"/>
    <col min="2317" max="2317" width="1.42578125" style="6" customWidth="1"/>
    <col min="2318" max="2322" width="7.42578125" style="6" customWidth="1"/>
    <col min="2323" max="2324" width="2.28515625" style="6" customWidth="1"/>
    <col min="2325" max="2325" width="4" style="6" customWidth="1"/>
    <col min="2326" max="2326" width="2.5703125" style="6" customWidth="1"/>
    <col min="2327" max="2327" width="5.7109375" style="6" customWidth="1"/>
    <col min="2328" max="2328" width="2.5703125" style="6" customWidth="1"/>
    <col min="2329" max="2329" width="5.7109375" style="6" customWidth="1"/>
    <col min="2330" max="2560" width="9.140625" style="6"/>
    <col min="2561" max="2561" width="7.42578125" style="6" customWidth="1"/>
    <col min="2562" max="2562" width="5.140625" style="6" customWidth="1"/>
    <col min="2563" max="2563" width="4.140625" style="6" customWidth="1"/>
    <col min="2564" max="2566" width="7.42578125" style="6" customWidth="1"/>
    <col min="2567" max="2568" width="2.140625" style="6" customWidth="1"/>
    <col min="2569" max="2569" width="2.5703125" style="6" customWidth="1"/>
    <col min="2570" max="2570" width="5.7109375" style="6" customWidth="1"/>
    <col min="2571" max="2571" width="2.5703125" style="6" customWidth="1"/>
    <col min="2572" max="2572" width="5.7109375" style="6" customWidth="1"/>
    <col min="2573" max="2573" width="1.42578125" style="6" customWidth="1"/>
    <col min="2574" max="2578" width="7.42578125" style="6" customWidth="1"/>
    <col min="2579" max="2580" width="2.28515625" style="6" customWidth="1"/>
    <col min="2581" max="2581" width="4" style="6" customWidth="1"/>
    <col min="2582" max="2582" width="2.5703125" style="6" customWidth="1"/>
    <col min="2583" max="2583" width="5.7109375" style="6" customWidth="1"/>
    <col min="2584" max="2584" width="2.5703125" style="6" customWidth="1"/>
    <col min="2585" max="2585" width="5.7109375" style="6" customWidth="1"/>
    <col min="2586" max="2816" width="9.140625" style="6"/>
    <col min="2817" max="2817" width="7.42578125" style="6" customWidth="1"/>
    <col min="2818" max="2818" width="5.140625" style="6" customWidth="1"/>
    <col min="2819" max="2819" width="4.140625" style="6" customWidth="1"/>
    <col min="2820" max="2822" width="7.42578125" style="6" customWidth="1"/>
    <col min="2823" max="2824" width="2.140625" style="6" customWidth="1"/>
    <col min="2825" max="2825" width="2.5703125" style="6" customWidth="1"/>
    <col min="2826" max="2826" width="5.7109375" style="6" customWidth="1"/>
    <col min="2827" max="2827" width="2.5703125" style="6" customWidth="1"/>
    <col min="2828" max="2828" width="5.7109375" style="6" customWidth="1"/>
    <col min="2829" max="2829" width="1.42578125" style="6" customWidth="1"/>
    <col min="2830" max="2834" width="7.42578125" style="6" customWidth="1"/>
    <col min="2835" max="2836" width="2.28515625" style="6" customWidth="1"/>
    <col min="2837" max="2837" width="4" style="6" customWidth="1"/>
    <col min="2838" max="2838" width="2.5703125" style="6" customWidth="1"/>
    <col min="2839" max="2839" width="5.7109375" style="6" customWidth="1"/>
    <col min="2840" max="2840" width="2.5703125" style="6" customWidth="1"/>
    <col min="2841" max="2841" width="5.7109375" style="6" customWidth="1"/>
    <col min="2842" max="3072" width="9.140625" style="6"/>
    <col min="3073" max="3073" width="7.42578125" style="6" customWidth="1"/>
    <col min="3074" max="3074" width="5.140625" style="6" customWidth="1"/>
    <col min="3075" max="3075" width="4.140625" style="6" customWidth="1"/>
    <col min="3076" max="3078" width="7.42578125" style="6" customWidth="1"/>
    <col min="3079" max="3080" width="2.140625" style="6" customWidth="1"/>
    <col min="3081" max="3081" width="2.5703125" style="6" customWidth="1"/>
    <col min="3082" max="3082" width="5.7109375" style="6" customWidth="1"/>
    <col min="3083" max="3083" width="2.5703125" style="6" customWidth="1"/>
    <col min="3084" max="3084" width="5.7109375" style="6" customWidth="1"/>
    <col min="3085" max="3085" width="1.42578125" style="6" customWidth="1"/>
    <col min="3086" max="3090" width="7.42578125" style="6" customWidth="1"/>
    <col min="3091" max="3092" width="2.28515625" style="6" customWidth="1"/>
    <col min="3093" max="3093" width="4" style="6" customWidth="1"/>
    <col min="3094" max="3094" width="2.5703125" style="6" customWidth="1"/>
    <col min="3095" max="3095" width="5.7109375" style="6" customWidth="1"/>
    <col min="3096" max="3096" width="2.5703125" style="6" customWidth="1"/>
    <col min="3097" max="3097" width="5.7109375" style="6" customWidth="1"/>
    <col min="3098" max="3328" width="9.140625" style="6"/>
    <col min="3329" max="3329" width="7.42578125" style="6" customWidth="1"/>
    <col min="3330" max="3330" width="5.140625" style="6" customWidth="1"/>
    <col min="3331" max="3331" width="4.140625" style="6" customWidth="1"/>
    <col min="3332" max="3334" width="7.42578125" style="6" customWidth="1"/>
    <col min="3335" max="3336" width="2.140625" style="6" customWidth="1"/>
    <col min="3337" max="3337" width="2.5703125" style="6" customWidth="1"/>
    <col min="3338" max="3338" width="5.7109375" style="6" customWidth="1"/>
    <col min="3339" max="3339" width="2.5703125" style="6" customWidth="1"/>
    <col min="3340" max="3340" width="5.7109375" style="6" customWidth="1"/>
    <col min="3341" max="3341" width="1.42578125" style="6" customWidth="1"/>
    <col min="3342" max="3346" width="7.42578125" style="6" customWidth="1"/>
    <col min="3347" max="3348" width="2.28515625" style="6" customWidth="1"/>
    <col min="3349" max="3349" width="4" style="6" customWidth="1"/>
    <col min="3350" max="3350" width="2.5703125" style="6" customWidth="1"/>
    <col min="3351" max="3351" width="5.7109375" style="6" customWidth="1"/>
    <col min="3352" max="3352" width="2.5703125" style="6" customWidth="1"/>
    <col min="3353" max="3353" width="5.7109375" style="6" customWidth="1"/>
    <col min="3354" max="3584" width="9.140625" style="6"/>
    <col min="3585" max="3585" width="7.42578125" style="6" customWidth="1"/>
    <col min="3586" max="3586" width="5.140625" style="6" customWidth="1"/>
    <col min="3587" max="3587" width="4.140625" style="6" customWidth="1"/>
    <col min="3588" max="3590" width="7.42578125" style="6" customWidth="1"/>
    <col min="3591" max="3592" width="2.140625" style="6" customWidth="1"/>
    <col min="3593" max="3593" width="2.5703125" style="6" customWidth="1"/>
    <col min="3594" max="3594" width="5.7109375" style="6" customWidth="1"/>
    <col min="3595" max="3595" width="2.5703125" style="6" customWidth="1"/>
    <col min="3596" max="3596" width="5.7109375" style="6" customWidth="1"/>
    <col min="3597" max="3597" width="1.42578125" style="6" customWidth="1"/>
    <col min="3598" max="3602" width="7.42578125" style="6" customWidth="1"/>
    <col min="3603" max="3604" width="2.28515625" style="6" customWidth="1"/>
    <col min="3605" max="3605" width="4" style="6" customWidth="1"/>
    <col min="3606" max="3606" width="2.5703125" style="6" customWidth="1"/>
    <col min="3607" max="3607" width="5.7109375" style="6" customWidth="1"/>
    <col min="3608" max="3608" width="2.5703125" style="6" customWidth="1"/>
    <col min="3609" max="3609" width="5.7109375" style="6" customWidth="1"/>
    <col min="3610" max="3840" width="9.140625" style="6"/>
    <col min="3841" max="3841" width="7.42578125" style="6" customWidth="1"/>
    <col min="3842" max="3842" width="5.140625" style="6" customWidth="1"/>
    <col min="3843" max="3843" width="4.140625" style="6" customWidth="1"/>
    <col min="3844" max="3846" width="7.42578125" style="6" customWidth="1"/>
    <col min="3847" max="3848" width="2.140625" style="6" customWidth="1"/>
    <col min="3849" max="3849" width="2.5703125" style="6" customWidth="1"/>
    <col min="3850" max="3850" width="5.7109375" style="6" customWidth="1"/>
    <col min="3851" max="3851" width="2.5703125" style="6" customWidth="1"/>
    <col min="3852" max="3852" width="5.7109375" style="6" customWidth="1"/>
    <col min="3853" max="3853" width="1.42578125" style="6" customWidth="1"/>
    <col min="3854" max="3858" width="7.42578125" style="6" customWidth="1"/>
    <col min="3859" max="3860" width="2.28515625" style="6" customWidth="1"/>
    <col min="3861" max="3861" width="4" style="6" customWidth="1"/>
    <col min="3862" max="3862" width="2.5703125" style="6" customWidth="1"/>
    <col min="3863" max="3863" width="5.7109375" style="6" customWidth="1"/>
    <col min="3864" max="3864" width="2.5703125" style="6" customWidth="1"/>
    <col min="3865" max="3865" width="5.7109375" style="6" customWidth="1"/>
    <col min="3866" max="4096" width="9.140625" style="6"/>
    <col min="4097" max="4097" width="7.42578125" style="6" customWidth="1"/>
    <col min="4098" max="4098" width="5.140625" style="6" customWidth="1"/>
    <col min="4099" max="4099" width="4.140625" style="6" customWidth="1"/>
    <col min="4100" max="4102" width="7.42578125" style="6" customWidth="1"/>
    <col min="4103" max="4104" width="2.140625" style="6" customWidth="1"/>
    <col min="4105" max="4105" width="2.5703125" style="6" customWidth="1"/>
    <col min="4106" max="4106" width="5.7109375" style="6" customWidth="1"/>
    <col min="4107" max="4107" width="2.5703125" style="6" customWidth="1"/>
    <col min="4108" max="4108" width="5.7109375" style="6" customWidth="1"/>
    <col min="4109" max="4109" width="1.42578125" style="6" customWidth="1"/>
    <col min="4110" max="4114" width="7.42578125" style="6" customWidth="1"/>
    <col min="4115" max="4116" width="2.28515625" style="6" customWidth="1"/>
    <col min="4117" max="4117" width="4" style="6" customWidth="1"/>
    <col min="4118" max="4118" width="2.5703125" style="6" customWidth="1"/>
    <col min="4119" max="4119" width="5.7109375" style="6" customWidth="1"/>
    <col min="4120" max="4120" width="2.5703125" style="6" customWidth="1"/>
    <col min="4121" max="4121" width="5.7109375" style="6" customWidth="1"/>
    <col min="4122" max="4352" width="9.140625" style="6"/>
    <col min="4353" max="4353" width="7.42578125" style="6" customWidth="1"/>
    <col min="4354" max="4354" width="5.140625" style="6" customWidth="1"/>
    <col min="4355" max="4355" width="4.140625" style="6" customWidth="1"/>
    <col min="4356" max="4358" width="7.42578125" style="6" customWidth="1"/>
    <col min="4359" max="4360" width="2.140625" style="6" customWidth="1"/>
    <col min="4361" max="4361" width="2.5703125" style="6" customWidth="1"/>
    <col min="4362" max="4362" width="5.7109375" style="6" customWidth="1"/>
    <col min="4363" max="4363" width="2.5703125" style="6" customWidth="1"/>
    <col min="4364" max="4364" width="5.7109375" style="6" customWidth="1"/>
    <col min="4365" max="4365" width="1.42578125" style="6" customWidth="1"/>
    <col min="4366" max="4370" width="7.42578125" style="6" customWidth="1"/>
    <col min="4371" max="4372" width="2.28515625" style="6" customWidth="1"/>
    <col min="4373" max="4373" width="4" style="6" customWidth="1"/>
    <col min="4374" max="4374" width="2.5703125" style="6" customWidth="1"/>
    <col min="4375" max="4375" width="5.7109375" style="6" customWidth="1"/>
    <col min="4376" max="4376" width="2.5703125" style="6" customWidth="1"/>
    <col min="4377" max="4377" width="5.7109375" style="6" customWidth="1"/>
    <col min="4378" max="4608" width="9.140625" style="6"/>
    <col min="4609" max="4609" width="7.42578125" style="6" customWidth="1"/>
    <col min="4610" max="4610" width="5.140625" style="6" customWidth="1"/>
    <col min="4611" max="4611" width="4.140625" style="6" customWidth="1"/>
    <col min="4612" max="4614" width="7.42578125" style="6" customWidth="1"/>
    <col min="4615" max="4616" width="2.140625" style="6" customWidth="1"/>
    <col min="4617" max="4617" width="2.5703125" style="6" customWidth="1"/>
    <col min="4618" max="4618" width="5.7109375" style="6" customWidth="1"/>
    <col min="4619" max="4619" width="2.5703125" style="6" customWidth="1"/>
    <col min="4620" max="4620" width="5.7109375" style="6" customWidth="1"/>
    <col min="4621" max="4621" width="1.42578125" style="6" customWidth="1"/>
    <col min="4622" max="4626" width="7.42578125" style="6" customWidth="1"/>
    <col min="4627" max="4628" width="2.28515625" style="6" customWidth="1"/>
    <col min="4629" max="4629" width="4" style="6" customWidth="1"/>
    <col min="4630" max="4630" width="2.5703125" style="6" customWidth="1"/>
    <col min="4631" max="4631" width="5.7109375" style="6" customWidth="1"/>
    <col min="4632" max="4632" width="2.5703125" style="6" customWidth="1"/>
    <col min="4633" max="4633" width="5.7109375" style="6" customWidth="1"/>
    <col min="4634" max="4864" width="9.140625" style="6"/>
    <col min="4865" max="4865" width="7.42578125" style="6" customWidth="1"/>
    <col min="4866" max="4866" width="5.140625" style="6" customWidth="1"/>
    <col min="4867" max="4867" width="4.140625" style="6" customWidth="1"/>
    <col min="4868" max="4870" width="7.42578125" style="6" customWidth="1"/>
    <col min="4871" max="4872" width="2.140625" style="6" customWidth="1"/>
    <col min="4873" max="4873" width="2.5703125" style="6" customWidth="1"/>
    <col min="4874" max="4874" width="5.7109375" style="6" customWidth="1"/>
    <col min="4875" max="4875" width="2.5703125" style="6" customWidth="1"/>
    <col min="4876" max="4876" width="5.7109375" style="6" customWidth="1"/>
    <col min="4877" max="4877" width="1.42578125" style="6" customWidth="1"/>
    <col min="4878" max="4882" width="7.42578125" style="6" customWidth="1"/>
    <col min="4883" max="4884" width="2.28515625" style="6" customWidth="1"/>
    <col min="4885" max="4885" width="4" style="6" customWidth="1"/>
    <col min="4886" max="4886" width="2.5703125" style="6" customWidth="1"/>
    <col min="4887" max="4887" width="5.7109375" style="6" customWidth="1"/>
    <col min="4888" max="4888" width="2.5703125" style="6" customWidth="1"/>
    <col min="4889" max="4889" width="5.7109375" style="6" customWidth="1"/>
    <col min="4890" max="5120" width="9.140625" style="6"/>
    <col min="5121" max="5121" width="7.42578125" style="6" customWidth="1"/>
    <col min="5122" max="5122" width="5.140625" style="6" customWidth="1"/>
    <col min="5123" max="5123" width="4.140625" style="6" customWidth="1"/>
    <col min="5124" max="5126" width="7.42578125" style="6" customWidth="1"/>
    <col min="5127" max="5128" width="2.140625" style="6" customWidth="1"/>
    <col min="5129" max="5129" width="2.5703125" style="6" customWidth="1"/>
    <col min="5130" max="5130" width="5.7109375" style="6" customWidth="1"/>
    <col min="5131" max="5131" width="2.5703125" style="6" customWidth="1"/>
    <col min="5132" max="5132" width="5.7109375" style="6" customWidth="1"/>
    <col min="5133" max="5133" width="1.42578125" style="6" customWidth="1"/>
    <col min="5134" max="5138" width="7.42578125" style="6" customWidth="1"/>
    <col min="5139" max="5140" width="2.28515625" style="6" customWidth="1"/>
    <col min="5141" max="5141" width="4" style="6" customWidth="1"/>
    <col min="5142" max="5142" width="2.5703125" style="6" customWidth="1"/>
    <col min="5143" max="5143" width="5.7109375" style="6" customWidth="1"/>
    <col min="5144" max="5144" width="2.5703125" style="6" customWidth="1"/>
    <col min="5145" max="5145" width="5.7109375" style="6" customWidth="1"/>
    <col min="5146" max="5376" width="9.140625" style="6"/>
    <col min="5377" max="5377" width="7.42578125" style="6" customWidth="1"/>
    <col min="5378" max="5378" width="5.140625" style="6" customWidth="1"/>
    <col min="5379" max="5379" width="4.140625" style="6" customWidth="1"/>
    <col min="5380" max="5382" width="7.42578125" style="6" customWidth="1"/>
    <col min="5383" max="5384" width="2.140625" style="6" customWidth="1"/>
    <col min="5385" max="5385" width="2.5703125" style="6" customWidth="1"/>
    <col min="5386" max="5386" width="5.7109375" style="6" customWidth="1"/>
    <col min="5387" max="5387" width="2.5703125" style="6" customWidth="1"/>
    <col min="5388" max="5388" width="5.7109375" style="6" customWidth="1"/>
    <col min="5389" max="5389" width="1.42578125" style="6" customWidth="1"/>
    <col min="5390" max="5394" width="7.42578125" style="6" customWidth="1"/>
    <col min="5395" max="5396" width="2.28515625" style="6" customWidth="1"/>
    <col min="5397" max="5397" width="4" style="6" customWidth="1"/>
    <col min="5398" max="5398" width="2.5703125" style="6" customWidth="1"/>
    <col min="5399" max="5399" width="5.7109375" style="6" customWidth="1"/>
    <col min="5400" max="5400" width="2.5703125" style="6" customWidth="1"/>
    <col min="5401" max="5401" width="5.7109375" style="6" customWidth="1"/>
    <col min="5402" max="5632" width="9.140625" style="6"/>
    <col min="5633" max="5633" width="7.42578125" style="6" customWidth="1"/>
    <col min="5634" max="5634" width="5.140625" style="6" customWidth="1"/>
    <col min="5635" max="5635" width="4.140625" style="6" customWidth="1"/>
    <col min="5636" max="5638" width="7.42578125" style="6" customWidth="1"/>
    <col min="5639" max="5640" width="2.140625" style="6" customWidth="1"/>
    <col min="5641" max="5641" width="2.5703125" style="6" customWidth="1"/>
    <col min="5642" max="5642" width="5.7109375" style="6" customWidth="1"/>
    <col min="5643" max="5643" width="2.5703125" style="6" customWidth="1"/>
    <col min="5644" max="5644" width="5.7109375" style="6" customWidth="1"/>
    <col min="5645" max="5645" width="1.42578125" style="6" customWidth="1"/>
    <col min="5646" max="5650" width="7.42578125" style="6" customWidth="1"/>
    <col min="5651" max="5652" width="2.28515625" style="6" customWidth="1"/>
    <col min="5653" max="5653" width="4" style="6" customWidth="1"/>
    <col min="5654" max="5654" width="2.5703125" style="6" customWidth="1"/>
    <col min="5655" max="5655" width="5.7109375" style="6" customWidth="1"/>
    <col min="5656" max="5656" width="2.5703125" style="6" customWidth="1"/>
    <col min="5657" max="5657" width="5.7109375" style="6" customWidth="1"/>
    <col min="5658" max="5888" width="9.140625" style="6"/>
    <col min="5889" max="5889" width="7.42578125" style="6" customWidth="1"/>
    <col min="5890" max="5890" width="5.140625" style="6" customWidth="1"/>
    <col min="5891" max="5891" width="4.140625" style="6" customWidth="1"/>
    <col min="5892" max="5894" width="7.42578125" style="6" customWidth="1"/>
    <col min="5895" max="5896" width="2.140625" style="6" customWidth="1"/>
    <col min="5897" max="5897" width="2.5703125" style="6" customWidth="1"/>
    <col min="5898" max="5898" width="5.7109375" style="6" customWidth="1"/>
    <col min="5899" max="5899" width="2.5703125" style="6" customWidth="1"/>
    <col min="5900" max="5900" width="5.7109375" style="6" customWidth="1"/>
    <col min="5901" max="5901" width="1.42578125" style="6" customWidth="1"/>
    <col min="5902" max="5906" width="7.42578125" style="6" customWidth="1"/>
    <col min="5907" max="5908" width="2.28515625" style="6" customWidth="1"/>
    <col min="5909" max="5909" width="4" style="6" customWidth="1"/>
    <col min="5910" max="5910" width="2.5703125" style="6" customWidth="1"/>
    <col min="5911" max="5911" width="5.7109375" style="6" customWidth="1"/>
    <col min="5912" max="5912" width="2.5703125" style="6" customWidth="1"/>
    <col min="5913" max="5913" width="5.7109375" style="6" customWidth="1"/>
    <col min="5914" max="6144" width="9.140625" style="6"/>
    <col min="6145" max="6145" width="7.42578125" style="6" customWidth="1"/>
    <col min="6146" max="6146" width="5.140625" style="6" customWidth="1"/>
    <col min="6147" max="6147" width="4.140625" style="6" customWidth="1"/>
    <col min="6148" max="6150" width="7.42578125" style="6" customWidth="1"/>
    <col min="6151" max="6152" width="2.140625" style="6" customWidth="1"/>
    <col min="6153" max="6153" width="2.5703125" style="6" customWidth="1"/>
    <col min="6154" max="6154" width="5.7109375" style="6" customWidth="1"/>
    <col min="6155" max="6155" width="2.5703125" style="6" customWidth="1"/>
    <col min="6156" max="6156" width="5.7109375" style="6" customWidth="1"/>
    <col min="6157" max="6157" width="1.42578125" style="6" customWidth="1"/>
    <col min="6158" max="6162" width="7.42578125" style="6" customWidth="1"/>
    <col min="6163" max="6164" width="2.28515625" style="6" customWidth="1"/>
    <col min="6165" max="6165" width="4" style="6" customWidth="1"/>
    <col min="6166" max="6166" width="2.5703125" style="6" customWidth="1"/>
    <col min="6167" max="6167" width="5.7109375" style="6" customWidth="1"/>
    <col min="6168" max="6168" width="2.5703125" style="6" customWidth="1"/>
    <col min="6169" max="6169" width="5.7109375" style="6" customWidth="1"/>
    <col min="6170" max="6400" width="9.140625" style="6"/>
    <col min="6401" max="6401" width="7.42578125" style="6" customWidth="1"/>
    <col min="6402" max="6402" width="5.140625" style="6" customWidth="1"/>
    <col min="6403" max="6403" width="4.140625" style="6" customWidth="1"/>
    <col min="6404" max="6406" width="7.42578125" style="6" customWidth="1"/>
    <col min="6407" max="6408" width="2.140625" style="6" customWidth="1"/>
    <col min="6409" max="6409" width="2.5703125" style="6" customWidth="1"/>
    <col min="6410" max="6410" width="5.7109375" style="6" customWidth="1"/>
    <col min="6411" max="6411" width="2.5703125" style="6" customWidth="1"/>
    <col min="6412" max="6412" width="5.7109375" style="6" customWidth="1"/>
    <col min="6413" max="6413" width="1.42578125" style="6" customWidth="1"/>
    <col min="6414" max="6418" width="7.42578125" style="6" customWidth="1"/>
    <col min="6419" max="6420" width="2.28515625" style="6" customWidth="1"/>
    <col min="6421" max="6421" width="4" style="6" customWidth="1"/>
    <col min="6422" max="6422" width="2.5703125" style="6" customWidth="1"/>
    <col min="6423" max="6423" width="5.7109375" style="6" customWidth="1"/>
    <col min="6424" max="6424" width="2.5703125" style="6" customWidth="1"/>
    <col min="6425" max="6425" width="5.7109375" style="6" customWidth="1"/>
    <col min="6426" max="6656" width="9.140625" style="6"/>
    <col min="6657" max="6657" width="7.42578125" style="6" customWidth="1"/>
    <col min="6658" max="6658" width="5.140625" style="6" customWidth="1"/>
    <col min="6659" max="6659" width="4.140625" style="6" customWidth="1"/>
    <col min="6660" max="6662" width="7.42578125" style="6" customWidth="1"/>
    <col min="6663" max="6664" width="2.140625" style="6" customWidth="1"/>
    <col min="6665" max="6665" width="2.5703125" style="6" customWidth="1"/>
    <col min="6666" max="6666" width="5.7109375" style="6" customWidth="1"/>
    <col min="6667" max="6667" width="2.5703125" style="6" customWidth="1"/>
    <col min="6668" max="6668" width="5.7109375" style="6" customWidth="1"/>
    <col min="6669" max="6669" width="1.42578125" style="6" customWidth="1"/>
    <col min="6670" max="6674" width="7.42578125" style="6" customWidth="1"/>
    <col min="6675" max="6676" width="2.28515625" style="6" customWidth="1"/>
    <col min="6677" max="6677" width="4" style="6" customWidth="1"/>
    <col min="6678" max="6678" width="2.5703125" style="6" customWidth="1"/>
    <col min="6679" max="6679" width="5.7109375" style="6" customWidth="1"/>
    <col min="6680" max="6680" width="2.5703125" style="6" customWidth="1"/>
    <col min="6681" max="6681" width="5.7109375" style="6" customWidth="1"/>
    <col min="6682" max="6912" width="9.140625" style="6"/>
    <col min="6913" max="6913" width="7.42578125" style="6" customWidth="1"/>
    <col min="6914" max="6914" width="5.140625" style="6" customWidth="1"/>
    <col min="6915" max="6915" width="4.140625" style="6" customWidth="1"/>
    <col min="6916" max="6918" width="7.42578125" style="6" customWidth="1"/>
    <col min="6919" max="6920" width="2.140625" style="6" customWidth="1"/>
    <col min="6921" max="6921" width="2.5703125" style="6" customWidth="1"/>
    <col min="6922" max="6922" width="5.7109375" style="6" customWidth="1"/>
    <col min="6923" max="6923" width="2.5703125" style="6" customWidth="1"/>
    <col min="6924" max="6924" width="5.7109375" style="6" customWidth="1"/>
    <col min="6925" max="6925" width="1.42578125" style="6" customWidth="1"/>
    <col min="6926" max="6930" width="7.42578125" style="6" customWidth="1"/>
    <col min="6931" max="6932" width="2.28515625" style="6" customWidth="1"/>
    <col min="6933" max="6933" width="4" style="6" customWidth="1"/>
    <col min="6934" max="6934" width="2.5703125" style="6" customWidth="1"/>
    <col min="6935" max="6935" width="5.7109375" style="6" customWidth="1"/>
    <col min="6936" max="6936" width="2.5703125" style="6" customWidth="1"/>
    <col min="6937" max="6937" width="5.7109375" style="6" customWidth="1"/>
    <col min="6938" max="7168" width="9.140625" style="6"/>
    <col min="7169" max="7169" width="7.42578125" style="6" customWidth="1"/>
    <col min="7170" max="7170" width="5.140625" style="6" customWidth="1"/>
    <col min="7171" max="7171" width="4.140625" style="6" customWidth="1"/>
    <col min="7172" max="7174" width="7.42578125" style="6" customWidth="1"/>
    <col min="7175" max="7176" width="2.140625" style="6" customWidth="1"/>
    <col min="7177" max="7177" width="2.5703125" style="6" customWidth="1"/>
    <col min="7178" max="7178" width="5.7109375" style="6" customWidth="1"/>
    <col min="7179" max="7179" width="2.5703125" style="6" customWidth="1"/>
    <col min="7180" max="7180" width="5.7109375" style="6" customWidth="1"/>
    <col min="7181" max="7181" width="1.42578125" style="6" customWidth="1"/>
    <col min="7182" max="7186" width="7.42578125" style="6" customWidth="1"/>
    <col min="7187" max="7188" width="2.28515625" style="6" customWidth="1"/>
    <col min="7189" max="7189" width="4" style="6" customWidth="1"/>
    <col min="7190" max="7190" width="2.5703125" style="6" customWidth="1"/>
    <col min="7191" max="7191" width="5.7109375" style="6" customWidth="1"/>
    <col min="7192" max="7192" width="2.5703125" style="6" customWidth="1"/>
    <col min="7193" max="7193" width="5.7109375" style="6" customWidth="1"/>
    <col min="7194" max="7424" width="9.140625" style="6"/>
    <col min="7425" max="7425" width="7.42578125" style="6" customWidth="1"/>
    <col min="7426" max="7426" width="5.140625" style="6" customWidth="1"/>
    <col min="7427" max="7427" width="4.140625" style="6" customWidth="1"/>
    <col min="7428" max="7430" width="7.42578125" style="6" customWidth="1"/>
    <col min="7431" max="7432" width="2.140625" style="6" customWidth="1"/>
    <col min="7433" max="7433" width="2.5703125" style="6" customWidth="1"/>
    <col min="7434" max="7434" width="5.7109375" style="6" customWidth="1"/>
    <col min="7435" max="7435" width="2.5703125" style="6" customWidth="1"/>
    <col min="7436" max="7436" width="5.7109375" style="6" customWidth="1"/>
    <col min="7437" max="7437" width="1.42578125" style="6" customWidth="1"/>
    <col min="7438" max="7442" width="7.42578125" style="6" customWidth="1"/>
    <col min="7443" max="7444" width="2.28515625" style="6" customWidth="1"/>
    <col min="7445" max="7445" width="4" style="6" customWidth="1"/>
    <col min="7446" max="7446" width="2.5703125" style="6" customWidth="1"/>
    <col min="7447" max="7447" width="5.7109375" style="6" customWidth="1"/>
    <col min="7448" max="7448" width="2.5703125" style="6" customWidth="1"/>
    <col min="7449" max="7449" width="5.7109375" style="6" customWidth="1"/>
    <col min="7450" max="7680" width="9.140625" style="6"/>
    <col min="7681" max="7681" width="7.42578125" style="6" customWidth="1"/>
    <col min="7682" max="7682" width="5.140625" style="6" customWidth="1"/>
    <col min="7683" max="7683" width="4.140625" style="6" customWidth="1"/>
    <col min="7684" max="7686" width="7.42578125" style="6" customWidth="1"/>
    <col min="7687" max="7688" width="2.140625" style="6" customWidth="1"/>
    <col min="7689" max="7689" width="2.5703125" style="6" customWidth="1"/>
    <col min="7690" max="7690" width="5.7109375" style="6" customWidth="1"/>
    <col min="7691" max="7691" width="2.5703125" style="6" customWidth="1"/>
    <col min="7692" max="7692" width="5.7109375" style="6" customWidth="1"/>
    <col min="7693" max="7693" width="1.42578125" style="6" customWidth="1"/>
    <col min="7694" max="7698" width="7.42578125" style="6" customWidth="1"/>
    <col min="7699" max="7700" width="2.28515625" style="6" customWidth="1"/>
    <col min="7701" max="7701" width="4" style="6" customWidth="1"/>
    <col min="7702" max="7702" width="2.5703125" style="6" customWidth="1"/>
    <col min="7703" max="7703" width="5.7109375" style="6" customWidth="1"/>
    <col min="7704" max="7704" width="2.5703125" style="6" customWidth="1"/>
    <col min="7705" max="7705" width="5.7109375" style="6" customWidth="1"/>
    <col min="7706" max="7936" width="9.140625" style="6"/>
    <col min="7937" max="7937" width="7.42578125" style="6" customWidth="1"/>
    <col min="7938" max="7938" width="5.140625" style="6" customWidth="1"/>
    <col min="7939" max="7939" width="4.140625" style="6" customWidth="1"/>
    <col min="7940" max="7942" width="7.42578125" style="6" customWidth="1"/>
    <col min="7943" max="7944" width="2.140625" style="6" customWidth="1"/>
    <col min="7945" max="7945" width="2.5703125" style="6" customWidth="1"/>
    <col min="7946" max="7946" width="5.7109375" style="6" customWidth="1"/>
    <col min="7947" max="7947" width="2.5703125" style="6" customWidth="1"/>
    <col min="7948" max="7948" width="5.7109375" style="6" customWidth="1"/>
    <col min="7949" max="7949" width="1.42578125" style="6" customWidth="1"/>
    <col min="7950" max="7954" width="7.42578125" style="6" customWidth="1"/>
    <col min="7955" max="7956" width="2.28515625" style="6" customWidth="1"/>
    <col min="7957" max="7957" width="4" style="6" customWidth="1"/>
    <col min="7958" max="7958" width="2.5703125" style="6" customWidth="1"/>
    <col min="7959" max="7959" width="5.7109375" style="6" customWidth="1"/>
    <col min="7960" max="7960" width="2.5703125" style="6" customWidth="1"/>
    <col min="7961" max="7961" width="5.7109375" style="6" customWidth="1"/>
    <col min="7962" max="8192" width="9.140625" style="6"/>
    <col min="8193" max="8193" width="7.42578125" style="6" customWidth="1"/>
    <col min="8194" max="8194" width="5.140625" style="6" customWidth="1"/>
    <col min="8195" max="8195" width="4.140625" style="6" customWidth="1"/>
    <col min="8196" max="8198" width="7.42578125" style="6" customWidth="1"/>
    <col min="8199" max="8200" width="2.140625" style="6" customWidth="1"/>
    <col min="8201" max="8201" width="2.5703125" style="6" customWidth="1"/>
    <col min="8202" max="8202" width="5.7109375" style="6" customWidth="1"/>
    <col min="8203" max="8203" width="2.5703125" style="6" customWidth="1"/>
    <col min="8204" max="8204" width="5.7109375" style="6" customWidth="1"/>
    <col min="8205" max="8205" width="1.42578125" style="6" customWidth="1"/>
    <col min="8206" max="8210" width="7.42578125" style="6" customWidth="1"/>
    <col min="8211" max="8212" width="2.28515625" style="6" customWidth="1"/>
    <col min="8213" max="8213" width="4" style="6" customWidth="1"/>
    <col min="8214" max="8214" width="2.5703125" style="6" customWidth="1"/>
    <col min="8215" max="8215" width="5.7109375" style="6" customWidth="1"/>
    <col min="8216" max="8216" width="2.5703125" style="6" customWidth="1"/>
    <col min="8217" max="8217" width="5.7109375" style="6" customWidth="1"/>
    <col min="8218" max="8448" width="9.140625" style="6"/>
    <col min="8449" max="8449" width="7.42578125" style="6" customWidth="1"/>
    <col min="8450" max="8450" width="5.140625" style="6" customWidth="1"/>
    <col min="8451" max="8451" width="4.140625" style="6" customWidth="1"/>
    <col min="8452" max="8454" width="7.42578125" style="6" customWidth="1"/>
    <col min="8455" max="8456" width="2.140625" style="6" customWidth="1"/>
    <col min="8457" max="8457" width="2.5703125" style="6" customWidth="1"/>
    <col min="8458" max="8458" width="5.7109375" style="6" customWidth="1"/>
    <col min="8459" max="8459" width="2.5703125" style="6" customWidth="1"/>
    <col min="8460" max="8460" width="5.7109375" style="6" customWidth="1"/>
    <col min="8461" max="8461" width="1.42578125" style="6" customWidth="1"/>
    <col min="8462" max="8466" width="7.42578125" style="6" customWidth="1"/>
    <col min="8467" max="8468" width="2.28515625" style="6" customWidth="1"/>
    <col min="8469" max="8469" width="4" style="6" customWidth="1"/>
    <col min="8470" max="8470" width="2.5703125" style="6" customWidth="1"/>
    <col min="8471" max="8471" width="5.7109375" style="6" customWidth="1"/>
    <col min="8472" max="8472" width="2.5703125" style="6" customWidth="1"/>
    <col min="8473" max="8473" width="5.7109375" style="6" customWidth="1"/>
    <col min="8474" max="8704" width="9.140625" style="6"/>
    <col min="8705" max="8705" width="7.42578125" style="6" customWidth="1"/>
    <col min="8706" max="8706" width="5.140625" style="6" customWidth="1"/>
    <col min="8707" max="8707" width="4.140625" style="6" customWidth="1"/>
    <col min="8708" max="8710" width="7.42578125" style="6" customWidth="1"/>
    <col min="8711" max="8712" width="2.140625" style="6" customWidth="1"/>
    <col min="8713" max="8713" width="2.5703125" style="6" customWidth="1"/>
    <col min="8714" max="8714" width="5.7109375" style="6" customWidth="1"/>
    <col min="8715" max="8715" width="2.5703125" style="6" customWidth="1"/>
    <col min="8716" max="8716" width="5.7109375" style="6" customWidth="1"/>
    <col min="8717" max="8717" width="1.42578125" style="6" customWidth="1"/>
    <col min="8718" max="8722" width="7.42578125" style="6" customWidth="1"/>
    <col min="8723" max="8724" width="2.28515625" style="6" customWidth="1"/>
    <col min="8725" max="8725" width="4" style="6" customWidth="1"/>
    <col min="8726" max="8726" width="2.5703125" style="6" customWidth="1"/>
    <col min="8727" max="8727" width="5.7109375" style="6" customWidth="1"/>
    <col min="8728" max="8728" width="2.5703125" style="6" customWidth="1"/>
    <col min="8729" max="8729" width="5.7109375" style="6" customWidth="1"/>
    <col min="8730" max="8960" width="9.140625" style="6"/>
    <col min="8961" max="8961" width="7.42578125" style="6" customWidth="1"/>
    <col min="8962" max="8962" width="5.140625" style="6" customWidth="1"/>
    <col min="8963" max="8963" width="4.140625" style="6" customWidth="1"/>
    <col min="8964" max="8966" width="7.42578125" style="6" customWidth="1"/>
    <col min="8967" max="8968" width="2.140625" style="6" customWidth="1"/>
    <col min="8969" max="8969" width="2.5703125" style="6" customWidth="1"/>
    <col min="8970" max="8970" width="5.7109375" style="6" customWidth="1"/>
    <col min="8971" max="8971" width="2.5703125" style="6" customWidth="1"/>
    <col min="8972" max="8972" width="5.7109375" style="6" customWidth="1"/>
    <col min="8973" max="8973" width="1.42578125" style="6" customWidth="1"/>
    <col min="8974" max="8978" width="7.42578125" style="6" customWidth="1"/>
    <col min="8979" max="8980" width="2.28515625" style="6" customWidth="1"/>
    <col min="8981" max="8981" width="4" style="6" customWidth="1"/>
    <col min="8982" max="8982" width="2.5703125" style="6" customWidth="1"/>
    <col min="8983" max="8983" width="5.7109375" style="6" customWidth="1"/>
    <col min="8984" max="8984" width="2.5703125" style="6" customWidth="1"/>
    <col min="8985" max="8985" width="5.7109375" style="6" customWidth="1"/>
    <col min="8986" max="9216" width="9.140625" style="6"/>
    <col min="9217" max="9217" width="7.42578125" style="6" customWidth="1"/>
    <col min="9218" max="9218" width="5.140625" style="6" customWidth="1"/>
    <col min="9219" max="9219" width="4.140625" style="6" customWidth="1"/>
    <col min="9220" max="9222" width="7.42578125" style="6" customWidth="1"/>
    <col min="9223" max="9224" width="2.140625" style="6" customWidth="1"/>
    <col min="9225" max="9225" width="2.5703125" style="6" customWidth="1"/>
    <col min="9226" max="9226" width="5.7109375" style="6" customWidth="1"/>
    <col min="9227" max="9227" width="2.5703125" style="6" customWidth="1"/>
    <col min="9228" max="9228" width="5.7109375" style="6" customWidth="1"/>
    <col min="9229" max="9229" width="1.42578125" style="6" customWidth="1"/>
    <col min="9230" max="9234" width="7.42578125" style="6" customWidth="1"/>
    <col min="9235" max="9236" width="2.28515625" style="6" customWidth="1"/>
    <col min="9237" max="9237" width="4" style="6" customWidth="1"/>
    <col min="9238" max="9238" width="2.5703125" style="6" customWidth="1"/>
    <col min="9239" max="9239" width="5.7109375" style="6" customWidth="1"/>
    <col min="9240" max="9240" width="2.5703125" style="6" customWidth="1"/>
    <col min="9241" max="9241" width="5.7109375" style="6" customWidth="1"/>
    <col min="9242" max="9472" width="9.140625" style="6"/>
    <col min="9473" max="9473" width="7.42578125" style="6" customWidth="1"/>
    <col min="9474" max="9474" width="5.140625" style="6" customWidth="1"/>
    <col min="9475" max="9475" width="4.140625" style="6" customWidth="1"/>
    <col min="9476" max="9478" width="7.42578125" style="6" customWidth="1"/>
    <col min="9479" max="9480" width="2.140625" style="6" customWidth="1"/>
    <col min="9481" max="9481" width="2.5703125" style="6" customWidth="1"/>
    <col min="9482" max="9482" width="5.7109375" style="6" customWidth="1"/>
    <col min="9483" max="9483" width="2.5703125" style="6" customWidth="1"/>
    <col min="9484" max="9484" width="5.7109375" style="6" customWidth="1"/>
    <col min="9485" max="9485" width="1.42578125" style="6" customWidth="1"/>
    <col min="9486" max="9490" width="7.42578125" style="6" customWidth="1"/>
    <col min="9491" max="9492" width="2.28515625" style="6" customWidth="1"/>
    <col min="9493" max="9493" width="4" style="6" customWidth="1"/>
    <col min="9494" max="9494" width="2.5703125" style="6" customWidth="1"/>
    <col min="9495" max="9495" width="5.7109375" style="6" customWidth="1"/>
    <col min="9496" max="9496" width="2.5703125" style="6" customWidth="1"/>
    <col min="9497" max="9497" width="5.7109375" style="6" customWidth="1"/>
    <col min="9498" max="9728" width="9.140625" style="6"/>
    <col min="9729" max="9729" width="7.42578125" style="6" customWidth="1"/>
    <col min="9730" max="9730" width="5.140625" style="6" customWidth="1"/>
    <col min="9731" max="9731" width="4.140625" style="6" customWidth="1"/>
    <col min="9732" max="9734" width="7.42578125" style="6" customWidth="1"/>
    <col min="9735" max="9736" width="2.140625" style="6" customWidth="1"/>
    <col min="9737" max="9737" width="2.5703125" style="6" customWidth="1"/>
    <col min="9738" max="9738" width="5.7109375" style="6" customWidth="1"/>
    <col min="9739" max="9739" width="2.5703125" style="6" customWidth="1"/>
    <col min="9740" max="9740" width="5.7109375" style="6" customWidth="1"/>
    <col min="9741" max="9741" width="1.42578125" style="6" customWidth="1"/>
    <col min="9742" max="9746" width="7.42578125" style="6" customWidth="1"/>
    <col min="9747" max="9748" width="2.28515625" style="6" customWidth="1"/>
    <col min="9749" max="9749" width="4" style="6" customWidth="1"/>
    <col min="9750" max="9750" width="2.5703125" style="6" customWidth="1"/>
    <col min="9751" max="9751" width="5.7109375" style="6" customWidth="1"/>
    <col min="9752" max="9752" width="2.5703125" style="6" customWidth="1"/>
    <col min="9753" max="9753" width="5.7109375" style="6" customWidth="1"/>
    <col min="9754" max="9984" width="9.140625" style="6"/>
    <col min="9985" max="9985" width="7.42578125" style="6" customWidth="1"/>
    <col min="9986" max="9986" width="5.140625" style="6" customWidth="1"/>
    <col min="9987" max="9987" width="4.140625" style="6" customWidth="1"/>
    <col min="9988" max="9990" width="7.42578125" style="6" customWidth="1"/>
    <col min="9991" max="9992" width="2.140625" style="6" customWidth="1"/>
    <col min="9993" max="9993" width="2.5703125" style="6" customWidth="1"/>
    <col min="9994" max="9994" width="5.7109375" style="6" customWidth="1"/>
    <col min="9995" max="9995" width="2.5703125" style="6" customWidth="1"/>
    <col min="9996" max="9996" width="5.7109375" style="6" customWidth="1"/>
    <col min="9997" max="9997" width="1.42578125" style="6" customWidth="1"/>
    <col min="9998" max="10002" width="7.42578125" style="6" customWidth="1"/>
    <col min="10003" max="10004" width="2.28515625" style="6" customWidth="1"/>
    <col min="10005" max="10005" width="4" style="6" customWidth="1"/>
    <col min="10006" max="10006" width="2.5703125" style="6" customWidth="1"/>
    <col min="10007" max="10007" width="5.7109375" style="6" customWidth="1"/>
    <col min="10008" max="10008" width="2.5703125" style="6" customWidth="1"/>
    <col min="10009" max="10009" width="5.7109375" style="6" customWidth="1"/>
    <col min="10010" max="10240" width="9.140625" style="6"/>
    <col min="10241" max="10241" width="7.42578125" style="6" customWidth="1"/>
    <col min="10242" max="10242" width="5.140625" style="6" customWidth="1"/>
    <col min="10243" max="10243" width="4.140625" style="6" customWidth="1"/>
    <col min="10244" max="10246" width="7.42578125" style="6" customWidth="1"/>
    <col min="10247" max="10248" width="2.140625" style="6" customWidth="1"/>
    <col min="10249" max="10249" width="2.5703125" style="6" customWidth="1"/>
    <col min="10250" max="10250" width="5.7109375" style="6" customWidth="1"/>
    <col min="10251" max="10251" width="2.5703125" style="6" customWidth="1"/>
    <col min="10252" max="10252" width="5.7109375" style="6" customWidth="1"/>
    <col min="10253" max="10253" width="1.42578125" style="6" customWidth="1"/>
    <col min="10254" max="10258" width="7.42578125" style="6" customWidth="1"/>
    <col min="10259" max="10260" width="2.28515625" style="6" customWidth="1"/>
    <col min="10261" max="10261" width="4" style="6" customWidth="1"/>
    <col min="10262" max="10262" width="2.5703125" style="6" customWidth="1"/>
    <col min="10263" max="10263" width="5.7109375" style="6" customWidth="1"/>
    <col min="10264" max="10264" width="2.5703125" style="6" customWidth="1"/>
    <col min="10265" max="10265" width="5.7109375" style="6" customWidth="1"/>
    <col min="10266" max="10496" width="9.140625" style="6"/>
    <col min="10497" max="10497" width="7.42578125" style="6" customWidth="1"/>
    <col min="10498" max="10498" width="5.140625" style="6" customWidth="1"/>
    <col min="10499" max="10499" width="4.140625" style="6" customWidth="1"/>
    <col min="10500" max="10502" width="7.42578125" style="6" customWidth="1"/>
    <col min="10503" max="10504" width="2.140625" style="6" customWidth="1"/>
    <col min="10505" max="10505" width="2.5703125" style="6" customWidth="1"/>
    <col min="10506" max="10506" width="5.7109375" style="6" customWidth="1"/>
    <col min="10507" max="10507" width="2.5703125" style="6" customWidth="1"/>
    <col min="10508" max="10508" width="5.7109375" style="6" customWidth="1"/>
    <col min="10509" max="10509" width="1.42578125" style="6" customWidth="1"/>
    <col min="10510" max="10514" width="7.42578125" style="6" customWidth="1"/>
    <col min="10515" max="10516" width="2.28515625" style="6" customWidth="1"/>
    <col min="10517" max="10517" width="4" style="6" customWidth="1"/>
    <col min="10518" max="10518" width="2.5703125" style="6" customWidth="1"/>
    <col min="10519" max="10519" width="5.7109375" style="6" customWidth="1"/>
    <col min="10520" max="10520" width="2.5703125" style="6" customWidth="1"/>
    <col min="10521" max="10521" width="5.7109375" style="6" customWidth="1"/>
    <col min="10522" max="10752" width="9.140625" style="6"/>
    <col min="10753" max="10753" width="7.42578125" style="6" customWidth="1"/>
    <col min="10754" max="10754" width="5.140625" style="6" customWidth="1"/>
    <col min="10755" max="10755" width="4.140625" style="6" customWidth="1"/>
    <col min="10756" max="10758" width="7.42578125" style="6" customWidth="1"/>
    <col min="10759" max="10760" width="2.140625" style="6" customWidth="1"/>
    <col min="10761" max="10761" width="2.5703125" style="6" customWidth="1"/>
    <col min="10762" max="10762" width="5.7109375" style="6" customWidth="1"/>
    <col min="10763" max="10763" width="2.5703125" style="6" customWidth="1"/>
    <col min="10764" max="10764" width="5.7109375" style="6" customWidth="1"/>
    <col min="10765" max="10765" width="1.42578125" style="6" customWidth="1"/>
    <col min="10766" max="10770" width="7.42578125" style="6" customWidth="1"/>
    <col min="10771" max="10772" width="2.28515625" style="6" customWidth="1"/>
    <col min="10773" max="10773" width="4" style="6" customWidth="1"/>
    <col min="10774" max="10774" width="2.5703125" style="6" customWidth="1"/>
    <col min="10775" max="10775" width="5.7109375" style="6" customWidth="1"/>
    <col min="10776" max="10776" width="2.5703125" style="6" customWidth="1"/>
    <col min="10777" max="10777" width="5.7109375" style="6" customWidth="1"/>
    <col min="10778" max="11008" width="9.140625" style="6"/>
    <col min="11009" max="11009" width="7.42578125" style="6" customWidth="1"/>
    <col min="11010" max="11010" width="5.140625" style="6" customWidth="1"/>
    <col min="11011" max="11011" width="4.140625" style="6" customWidth="1"/>
    <col min="11012" max="11014" width="7.42578125" style="6" customWidth="1"/>
    <col min="11015" max="11016" width="2.140625" style="6" customWidth="1"/>
    <col min="11017" max="11017" width="2.5703125" style="6" customWidth="1"/>
    <col min="11018" max="11018" width="5.7109375" style="6" customWidth="1"/>
    <col min="11019" max="11019" width="2.5703125" style="6" customWidth="1"/>
    <col min="11020" max="11020" width="5.7109375" style="6" customWidth="1"/>
    <col min="11021" max="11021" width="1.42578125" style="6" customWidth="1"/>
    <col min="11022" max="11026" width="7.42578125" style="6" customWidth="1"/>
    <col min="11027" max="11028" width="2.28515625" style="6" customWidth="1"/>
    <col min="11029" max="11029" width="4" style="6" customWidth="1"/>
    <col min="11030" max="11030" width="2.5703125" style="6" customWidth="1"/>
    <col min="11031" max="11031" width="5.7109375" style="6" customWidth="1"/>
    <col min="11032" max="11032" width="2.5703125" style="6" customWidth="1"/>
    <col min="11033" max="11033" width="5.7109375" style="6" customWidth="1"/>
    <col min="11034" max="11264" width="9.140625" style="6"/>
    <col min="11265" max="11265" width="7.42578125" style="6" customWidth="1"/>
    <col min="11266" max="11266" width="5.140625" style="6" customWidth="1"/>
    <col min="11267" max="11267" width="4.140625" style="6" customWidth="1"/>
    <col min="11268" max="11270" width="7.42578125" style="6" customWidth="1"/>
    <col min="11271" max="11272" width="2.140625" style="6" customWidth="1"/>
    <col min="11273" max="11273" width="2.5703125" style="6" customWidth="1"/>
    <col min="11274" max="11274" width="5.7109375" style="6" customWidth="1"/>
    <col min="11275" max="11275" width="2.5703125" style="6" customWidth="1"/>
    <col min="11276" max="11276" width="5.7109375" style="6" customWidth="1"/>
    <col min="11277" max="11277" width="1.42578125" style="6" customWidth="1"/>
    <col min="11278" max="11282" width="7.42578125" style="6" customWidth="1"/>
    <col min="11283" max="11284" width="2.28515625" style="6" customWidth="1"/>
    <col min="11285" max="11285" width="4" style="6" customWidth="1"/>
    <col min="11286" max="11286" width="2.5703125" style="6" customWidth="1"/>
    <col min="11287" max="11287" width="5.7109375" style="6" customWidth="1"/>
    <col min="11288" max="11288" width="2.5703125" style="6" customWidth="1"/>
    <col min="11289" max="11289" width="5.7109375" style="6" customWidth="1"/>
    <col min="11290" max="11520" width="9.140625" style="6"/>
    <col min="11521" max="11521" width="7.42578125" style="6" customWidth="1"/>
    <col min="11522" max="11522" width="5.140625" style="6" customWidth="1"/>
    <col min="11523" max="11523" width="4.140625" style="6" customWidth="1"/>
    <col min="11524" max="11526" width="7.42578125" style="6" customWidth="1"/>
    <col min="11527" max="11528" width="2.140625" style="6" customWidth="1"/>
    <col min="11529" max="11529" width="2.5703125" style="6" customWidth="1"/>
    <col min="11530" max="11530" width="5.7109375" style="6" customWidth="1"/>
    <col min="11531" max="11531" width="2.5703125" style="6" customWidth="1"/>
    <col min="11532" max="11532" width="5.7109375" style="6" customWidth="1"/>
    <col min="11533" max="11533" width="1.42578125" style="6" customWidth="1"/>
    <col min="11534" max="11538" width="7.42578125" style="6" customWidth="1"/>
    <col min="11539" max="11540" width="2.28515625" style="6" customWidth="1"/>
    <col min="11541" max="11541" width="4" style="6" customWidth="1"/>
    <col min="11542" max="11542" width="2.5703125" style="6" customWidth="1"/>
    <col min="11543" max="11543" width="5.7109375" style="6" customWidth="1"/>
    <col min="11544" max="11544" width="2.5703125" style="6" customWidth="1"/>
    <col min="11545" max="11545" width="5.7109375" style="6" customWidth="1"/>
    <col min="11546" max="11776" width="9.140625" style="6"/>
    <col min="11777" max="11777" width="7.42578125" style="6" customWidth="1"/>
    <col min="11778" max="11778" width="5.140625" style="6" customWidth="1"/>
    <col min="11779" max="11779" width="4.140625" style="6" customWidth="1"/>
    <col min="11780" max="11782" width="7.42578125" style="6" customWidth="1"/>
    <col min="11783" max="11784" width="2.140625" style="6" customWidth="1"/>
    <col min="11785" max="11785" width="2.5703125" style="6" customWidth="1"/>
    <col min="11786" max="11786" width="5.7109375" style="6" customWidth="1"/>
    <col min="11787" max="11787" width="2.5703125" style="6" customWidth="1"/>
    <col min="11788" max="11788" width="5.7109375" style="6" customWidth="1"/>
    <col min="11789" max="11789" width="1.42578125" style="6" customWidth="1"/>
    <col min="11790" max="11794" width="7.42578125" style="6" customWidth="1"/>
    <col min="11795" max="11796" width="2.28515625" style="6" customWidth="1"/>
    <col min="11797" max="11797" width="4" style="6" customWidth="1"/>
    <col min="11798" max="11798" width="2.5703125" style="6" customWidth="1"/>
    <col min="11799" max="11799" width="5.7109375" style="6" customWidth="1"/>
    <col min="11800" max="11800" width="2.5703125" style="6" customWidth="1"/>
    <col min="11801" max="11801" width="5.7109375" style="6" customWidth="1"/>
    <col min="11802" max="12032" width="9.140625" style="6"/>
    <col min="12033" max="12033" width="7.42578125" style="6" customWidth="1"/>
    <col min="12034" max="12034" width="5.140625" style="6" customWidth="1"/>
    <col min="12035" max="12035" width="4.140625" style="6" customWidth="1"/>
    <col min="12036" max="12038" width="7.42578125" style="6" customWidth="1"/>
    <col min="12039" max="12040" width="2.140625" style="6" customWidth="1"/>
    <col min="12041" max="12041" width="2.5703125" style="6" customWidth="1"/>
    <col min="12042" max="12042" width="5.7109375" style="6" customWidth="1"/>
    <col min="12043" max="12043" width="2.5703125" style="6" customWidth="1"/>
    <col min="12044" max="12044" width="5.7109375" style="6" customWidth="1"/>
    <col min="12045" max="12045" width="1.42578125" style="6" customWidth="1"/>
    <col min="12046" max="12050" width="7.42578125" style="6" customWidth="1"/>
    <col min="12051" max="12052" width="2.28515625" style="6" customWidth="1"/>
    <col min="12053" max="12053" width="4" style="6" customWidth="1"/>
    <col min="12054" max="12054" width="2.5703125" style="6" customWidth="1"/>
    <col min="12055" max="12055" width="5.7109375" style="6" customWidth="1"/>
    <col min="12056" max="12056" width="2.5703125" style="6" customWidth="1"/>
    <col min="12057" max="12057" width="5.7109375" style="6" customWidth="1"/>
    <col min="12058" max="12288" width="9.140625" style="6"/>
    <col min="12289" max="12289" width="7.42578125" style="6" customWidth="1"/>
    <col min="12290" max="12290" width="5.140625" style="6" customWidth="1"/>
    <col min="12291" max="12291" width="4.140625" style="6" customWidth="1"/>
    <col min="12292" max="12294" width="7.42578125" style="6" customWidth="1"/>
    <col min="12295" max="12296" width="2.140625" style="6" customWidth="1"/>
    <col min="12297" max="12297" width="2.5703125" style="6" customWidth="1"/>
    <col min="12298" max="12298" width="5.7109375" style="6" customWidth="1"/>
    <col min="12299" max="12299" width="2.5703125" style="6" customWidth="1"/>
    <col min="12300" max="12300" width="5.7109375" style="6" customWidth="1"/>
    <col min="12301" max="12301" width="1.42578125" style="6" customWidth="1"/>
    <col min="12302" max="12306" width="7.42578125" style="6" customWidth="1"/>
    <col min="12307" max="12308" width="2.28515625" style="6" customWidth="1"/>
    <col min="12309" max="12309" width="4" style="6" customWidth="1"/>
    <col min="12310" max="12310" width="2.5703125" style="6" customWidth="1"/>
    <col min="12311" max="12311" width="5.7109375" style="6" customWidth="1"/>
    <col min="12312" max="12312" width="2.5703125" style="6" customWidth="1"/>
    <col min="12313" max="12313" width="5.7109375" style="6" customWidth="1"/>
    <col min="12314" max="12544" width="9.140625" style="6"/>
    <col min="12545" max="12545" width="7.42578125" style="6" customWidth="1"/>
    <col min="12546" max="12546" width="5.140625" style="6" customWidth="1"/>
    <col min="12547" max="12547" width="4.140625" style="6" customWidth="1"/>
    <col min="12548" max="12550" width="7.42578125" style="6" customWidth="1"/>
    <col min="12551" max="12552" width="2.140625" style="6" customWidth="1"/>
    <col min="12553" max="12553" width="2.5703125" style="6" customWidth="1"/>
    <col min="12554" max="12554" width="5.7109375" style="6" customWidth="1"/>
    <col min="12555" max="12555" width="2.5703125" style="6" customWidth="1"/>
    <col min="12556" max="12556" width="5.7109375" style="6" customWidth="1"/>
    <col min="12557" max="12557" width="1.42578125" style="6" customWidth="1"/>
    <col min="12558" max="12562" width="7.42578125" style="6" customWidth="1"/>
    <col min="12563" max="12564" width="2.28515625" style="6" customWidth="1"/>
    <col min="12565" max="12565" width="4" style="6" customWidth="1"/>
    <col min="12566" max="12566" width="2.5703125" style="6" customWidth="1"/>
    <col min="12567" max="12567" width="5.7109375" style="6" customWidth="1"/>
    <col min="12568" max="12568" width="2.5703125" style="6" customWidth="1"/>
    <col min="12569" max="12569" width="5.7109375" style="6" customWidth="1"/>
    <col min="12570" max="12800" width="9.140625" style="6"/>
    <col min="12801" max="12801" width="7.42578125" style="6" customWidth="1"/>
    <col min="12802" max="12802" width="5.140625" style="6" customWidth="1"/>
    <col min="12803" max="12803" width="4.140625" style="6" customWidth="1"/>
    <col min="12804" max="12806" width="7.42578125" style="6" customWidth="1"/>
    <col min="12807" max="12808" width="2.140625" style="6" customWidth="1"/>
    <col min="12809" max="12809" width="2.5703125" style="6" customWidth="1"/>
    <col min="12810" max="12810" width="5.7109375" style="6" customWidth="1"/>
    <col min="12811" max="12811" width="2.5703125" style="6" customWidth="1"/>
    <col min="12812" max="12812" width="5.7109375" style="6" customWidth="1"/>
    <col min="12813" max="12813" width="1.42578125" style="6" customWidth="1"/>
    <col min="12814" max="12818" width="7.42578125" style="6" customWidth="1"/>
    <col min="12819" max="12820" width="2.28515625" style="6" customWidth="1"/>
    <col min="12821" max="12821" width="4" style="6" customWidth="1"/>
    <col min="12822" max="12822" width="2.5703125" style="6" customWidth="1"/>
    <col min="12823" max="12823" width="5.7109375" style="6" customWidth="1"/>
    <col min="12824" max="12824" width="2.5703125" style="6" customWidth="1"/>
    <col min="12825" max="12825" width="5.7109375" style="6" customWidth="1"/>
    <col min="12826" max="13056" width="9.140625" style="6"/>
    <col min="13057" max="13057" width="7.42578125" style="6" customWidth="1"/>
    <col min="13058" max="13058" width="5.140625" style="6" customWidth="1"/>
    <col min="13059" max="13059" width="4.140625" style="6" customWidth="1"/>
    <col min="13060" max="13062" width="7.42578125" style="6" customWidth="1"/>
    <col min="13063" max="13064" width="2.140625" style="6" customWidth="1"/>
    <col min="13065" max="13065" width="2.5703125" style="6" customWidth="1"/>
    <col min="13066" max="13066" width="5.7109375" style="6" customWidth="1"/>
    <col min="13067" max="13067" width="2.5703125" style="6" customWidth="1"/>
    <col min="13068" max="13068" width="5.7109375" style="6" customWidth="1"/>
    <col min="13069" max="13069" width="1.42578125" style="6" customWidth="1"/>
    <col min="13070" max="13074" width="7.42578125" style="6" customWidth="1"/>
    <col min="13075" max="13076" width="2.28515625" style="6" customWidth="1"/>
    <col min="13077" max="13077" width="4" style="6" customWidth="1"/>
    <col min="13078" max="13078" width="2.5703125" style="6" customWidth="1"/>
    <col min="13079" max="13079" width="5.7109375" style="6" customWidth="1"/>
    <col min="13080" max="13080" width="2.5703125" style="6" customWidth="1"/>
    <col min="13081" max="13081" width="5.7109375" style="6" customWidth="1"/>
    <col min="13082" max="13312" width="9.140625" style="6"/>
    <col min="13313" max="13313" width="7.42578125" style="6" customWidth="1"/>
    <col min="13314" max="13314" width="5.140625" style="6" customWidth="1"/>
    <col min="13315" max="13315" width="4.140625" style="6" customWidth="1"/>
    <col min="13316" max="13318" width="7.42578125" style="6" customWidth="1"/>
    <col min="13319" max="13320" width="2.140625" style="6" customWidth="1"/>
    <col min="13321" max="13321" width="2.5703125" style="6" customWidth="1"/>
    <col min="13322" max="13322" width="5.7109375" style="6" customWidth="1"/>
    <col min="13323" max="13323" width="2.5703125" style="6" customWidth="1"/>
    <col min="13324" max="13324" width="5.7109375" style="6" customWidth="1"/>
    <col min="13325" max="13325" width="1.42578125" style="6" customWidth="1"/>
    <col min="13326" max="13330" width="7.42578125" style="6" customWidth="1"/>
    <col min="13331" max="13332" width="2.28515625" style="6" customWidth="1"/>
    <col min="13333" max="13333" width="4" style="6" customWidth="1"/>
    <col min="13334" max="13334" width="2.5703125" style="6" customWidth="1"/>
    <col min="13335" max="13335" width="5.7109375" style="6" customWidth="1"/>
    <col min="13336" max="13336" width="2.5703125" style="6" customWidth="1"/>
    <col min="13337" max="13337" width="5.7109375" style="6" customWidth="1"/>
    <col min="13338" max="13568" width="9.140625" style="6"/>
    <col min="13569" max="13569" width="7.42578125" style="6" customWidth="1"/>
    <col min="13570" max="13570" width="5.140625" style="6" customWidth="1"/>
    <col min="13571" max="13571" width="4.140625" style="6" customWidth="1"/>
    <col min="13572" max="13574" width="7.42578125" style="6" customWidth="1"/>
    <col min="13575" max="13576" width="2.140625" style="6" customWidth="1"/>
    <col min="13577" max="13577" width="2.5703125" style="6" customWidth="1"/>
    <col min="13578" max="13578" width="5.7109375" style="6" customWidth="1"/>
    <col min="13579" max="13579" width="2.5703125" style="6" customWidth="1"/>
    <col min="13580" max="13580" width="5.7109375" style="6" customWidth="1"/>
    <col min="13581" max="13581" width="1.42578125" style="6" customWidth="1"/>
    <col min="13582" max="13586" width="7.42578125" style="6" customWidth="1"/>
    <col min="13587" max="13588" width="2.28515625" style="6" customWidth="1"/>
    <col min="13589" max="13589" width="4" style="6" customWidth="1"/>
    <col min="13590" max="13590" width="2.5703125" style="6" customWidth="1"/>
    <col min="13591" max="13591" width="5.7109375" style="6" customWidth="1"/>
    <col min="13592" max="13592" width="2.5703125" style="6" customWidth="1"/>
    <col min="13593" max="13593" width="5.7109375" style="6" customWidth="1"/>
    <col min="13594" max="13824" width="9.140625" style="6"/>
    <col min="13825" max="13825" width="7.42578125" style="6" customWidth="1"/>
    <col min="13826" max="13826" width="5.140625" style="6" customWidth="1"/>
    <col min="13827" max="13827" width="4.140625" style="6" customWidth="1"/>
    <col min="13828" max="13830" width="7.42578125" style="6" customWidth="1"/>
    <col min="13831" max="13832" width="2.140625" style="6" customWidth="1"/>
    <col min="13833" max="13833" width="2.5703125" style="6" customWidth="1"/>
    <col min="13834" max="13834" width="5.7109375" style="6" customWidth="1"/>
    <col min="13835" max="13835" width="2.5703125" style="6" customWidth="1"/>
    <col min="13836" max="13836" width="5.7109375" style="6" customWidth="1"/>
    <col min="13837" max="13837" width="1.42578125" style="6" customWidth="1"/>
    <col min="13838" max="13842" width="7.42578125" style="6" customWidth="1"/>
    <col min="13843" max="13844" width="2.28515625" style="6" customWidth="1"/>
    <col min="13845" max="13845" width="4" style="6" customWidth="1"/>
    <col min="13846" max="13846" width="2.5703125" style="6" customWidth="1"/>
    <col min="13847" max="13847" width="5.7109375" style="6" customWidth="1"/>
    <col min="13848" max="13848" width="2.5703125" style="6" customWidth="1"/>
    <col min="13849" max="13849" width="5.7109375" style="6" customWidth="1"/>
    <col min="13850" max="14080" width="9.140625" style="6"/>
    <col min="14081" max="14081" width="7.42578125" style="6" customWidth="1"/>
    <col min="14082" max="14082" width="5.140625" style="6" customWidth="1"/>
    <col min="14083" max="14083" width="4.140625" style="6" customWidth="1"/>
    <col min="14084" max="14086" width="7.42578125" style="6" customWidth="1"/>
    <col min="14087" max="14088" width="2.140625" style="6" customWidth="1"/>
    <col min="14089" max="14089" width="2.5703125" style="6" customWidth="1"/>
    <col min="14090" max="14090" width="5.7109375" style="6" customWidth="1"/>
    <col min="14091" max="14091" width="2.5703125" style="6" customWidth="1"/>
    <col min="14092" max="14092" width="5.7109375" style="6" customWidth="1"/>
    <col min="14093" max="14093" width="1.42578125" style="6" customWidth="1"/>
    <col min="14094" max="14098" width="7.42578125" style="6" customWidth="1"/>
    <col min="14099" max="14100" width="2.28515625" style="6" customWidth="1"/>
    <col min="14101" max="14101" width="4" style="6" customWidth="1"/>
    <col min="14102" max="14102" width="2.5703125" style="6" customWidth="1"/>
    <col min="14103" max="14103" width="5.7109375" style="6" customWidth="1"/>
    <col min="14104" max="14104" width="2.5703125" style="6" customWidth="1"/>
    <col min="14105" max="14105" width="5.7109375" style="6" customWidth="1"/>
    <col min="14106" max="14336" width="9.140625" style="6"/>
    <col min="14337" max="14337" width="7.42578125" style="6" customWidth="1"/>
    <col min="14338" max="14338" width="5.140625" style="6" customWidth="1"/>
    <col min="14339" max="14339" width="4.140625" style="6" customWidth="1"/>
    <col min="14340" max="14342" width="7.42578125" style="6" customWidth="1"/>
    <col min="14343" max="14344" width="2.140625" style="6" customWidth="1"/>
    <col min="14345" max="14345" width="2.5703125" style="6" customWidth="1"/>
    <col min="14346" max="14346" width="5.7109375" style="6" customWidth="1"/>
    <col min="14347" max="14347" width="2.5703125" style="6" customWidth="1"/>
    <col min="14348" max="14348" width="5.7109375" style="6" customWidth="1"/>
    <col min="14349" max="14349" width="1.42578125" style="6" customWidth="1"/>
    <col min="14350" max="14354" width="7.42578125" style="6" customWidth="1"/>
    <col min="14355" max="14356" width="2.28515625" style="6" customWidth="1"/>
    <col min="14357" max="14357" width="4" style="6" customWidth="1"/>
    <col min="14358" max="14358" width="2.5703125" style="6" customWidth="1"/>
    <col min="14359" max="14359" width="5.7109375" style="6" customWidth="1"/>
    <col min="14360" max="14360" width="2.5703125" style="6" customWidth="1"/>
    <col min="14361" max="14361" width="5.7109375" style="6" customWidth="1"/>
    <col min="14362" max="14592" width="9.140625" style="6"/>
    <col min="14593" max="14593" width="7.42578125" style="6" customWidth="1"/>
    <col min="14594" max="14594" width="5.140625" style="6" customWidth="1"/>
    <col min="14595" max="14595" width="4.140625" style="6" customWidth="1"/>
    <col min="14596" max="14598" width="7.42578125" style="6" customWidth="1"/>
    <col min="14599" max="14600" width="2.140625" style="6" customWidth="1"/>
    <col min="14601" max="14601" width="2.5703125" style="6" customWidth="1"/>
    <col min="14602" max="14602" width="5.7109375" style="6" customWidth="1"/>
    <col min="14603" max="14603" width="2.5703125" style="6" customWidth="1"/>
    <col min="14604" max="14604" width="5.7109375" style="6" customWidth="1"/>
    <col min="14605" max="14605" width="1.42578125" style="6" customWidth="1"/>
    <col min="14606" max="14610" width="7.42578125" style="6" customWidth="1"/>
    <col min="14611" max="14612" width="2.28515625" style="6" customWidth="1"/>
    <col min="14613" max="14613" width="4" style="6" customWidth="1"/>
    <col min="14614" max="14614" width="2.5703125" style="6" customWidth="1"/>
    <col min="14615" max="14615" width="5.7109375" style="6" customWidth="1"/>
    <col min="14616" max="14616" width="2.5703125" style="6" customWidth="1"/>
    <col min="14617" max="14617" width="5.7109375" style="6" customWidth="1"/>
    <col min="14618" max="14848" width="9.140625" style="6"/>
    <col min="14849" max="14849" width="7.42578125" style="6" customWidth="1"/>
    <col min="14850" max="14850" width="5.140625" style="6" customWidth="1"/>
    <col min="14851" max="14851" width="4.140625" style="6" customWidth="1"/>
    <col min="14852" max="14854" width="7.42578125" style="6" customWidth="1"/>
    <col min="14855" max="14856" width="2.140625" style="6" customWidth="1"/>
    <col min="14857" max="14857" width="2.5703125" style="6" customWidth="1"/>
    <col min="14858" max="14858" width="5.7109375" style="6" customWidth="1"/>
    <col min="14859" max="14859" width="2.5703125" style="6" customWidth="1"/>
    <col min="14860" max="14860" width="5.7109375" style="6" customWidth="1"/>
    <col min="14861" max="14861" width="1.42578125" style="6" customWidth="1"/>
    <col min="14862" max="14866" width="7.42578125" style="6" customWidth="1"/>
    <col min="14867" max="14868" width="2.28515625" style="6" customWidth="1"/>
    <col min="14869" max="14869" width="4" style="6" customWidth="1"/>
    <col min="14870" max="14870" width="2.5703125" style="6" customWidth="1"/>
    <col min="14871" max="14871" width="5.7109375" style="6" customWidth="1"/>
    <col min="14872" max="14872" width="2.5703125" style="6" customWidth="1"/>
    <col min="14873" max="14873" width="5.7109375" style="6" customWidth="1"/>
    <col min="14874" max="15104" width="9.140625" style="6"/>
    <col min="15105" max="15105" width="7.42578125" style="6" customWidth="1"/>
    <col min="15106" max="15106" width="5.140625" style="6" customWidth="1"/>
    <col min="15107" max="15107" width="4.140625" style="6" customWidth="1"/>
    <col min="15108" max="15110" width="7.42578125" style="6" customWidth="1"/>
    <col min="15111" max="15112" width="2.140625" style="6" customWidth="1"/>
    <col min="15113" max="15113" width="2.5703125" style="6" customWidth="1"/>
    <col min="15114" max="15114" width="5.7109375" style="6" customWidth="1"/>
    <col min="15115" max="15115" width="2.5703125" style="6" customWidth="1"/>
    <col min="15116" max="15116" width="5.7109375" style="6" customWidth="1"/>
    <col min="15117" max="15117" width="1.42578125" style="6" customWidth="1"/>
    <col min="15118" max="15122" width="7.42578125" style="6" customWidth="1"/>
    <col min="15123" max="15124" width="2.28515625" style="6" customWidth="1"/>
    <col min="15125" max="15125" width="4" style="6" customWidth="1"/>
    <col min="15126" max="15126" width="2.5703125" style="6" customWidth="1"/>
    <col min="15127" max="15127" width="5.7109375" style="6" customWidth="1"/>
    <col min="15128" max="15128" width="2.5703125" style="6" customWidth="1"/>
    <col min="15129" max="15129" width="5.7109375" style="6" customWidth="1"/>
    <col min="15130" max="15360" width="9.140625" style="6"/>
    <col min="15361" max="15361" width="7.42578125" style="6" customWidth="1"/>
    <col min="15362" max="15362" width="5.140625" style="6" customWidth="1"/>
    <col min="15363" max="15363" width="4.140625" style="6" customWidth="1"/>
    <col min="15364" max="15366" width="7.42578125" style="6" customWidth="1"/>
    <col min="15367" max="15368" width="2.140625" style="6" customWidth="1"/>
    <col min="15369" max="15369" width="2.5703125" style="6" customWidth="1"/>
    <col min="15370" max="15370" width="5.7109375" style="6" customWidth="1"/>
    <col min="15371" max="15371" width="2.5703125" style="6" customWidth="1"/>
    <col min="15372" max="15372" width="5.7109375" style="6" customWidth="1"/>
    <col min="15373" max="15373" width="1.42578125" style="6" customWidth="1"/>
    <col min="15374" max="15378" width="7.42578125" style="6" customWidth="1"/>
    <col min="15379" max="15380" width="2.28515625" style="6" customWidth="1"/>
    <col min="15381" max="15381" width="4" style="6" customWidth="1"/>
    <col min="15382" max="15382" width="2.5703125" style="6" customWidth="1"/>
    <col min="15383" max="15383" width="5.7109375" style="6" customWidth="1"/>
    <col min="15384" max="15384" width="2.5703125" style="6" customWidth="1"/>
    <col min="15385" max="15385" width="5.7109375" style="6" customWidth="1"/>
    <col min="15386" max="15616" width="9.140625" style="6"/>
    <col min="15617" max="15617" width="7.42578125" style="6" customWidth="1"/>
    <col min="15618" max="15618" width="5.140625" style="6" customWidth="1"/>
    <col min="15619" max="15619" width="4.140625" style="6" customWidth="1"/>
    <col min="15620" max="15622" width="7.42578125" style="6" customWidth="1"/>
    <col min="15623" max="15624" width="2.140625" style="6" customWidth="1"/>
    <col min="15625" max="15625" width="2.5703125" style="6" customWidth="1"/>
    <col min="15626" max="15626" width="5.7109375" style="6" customWidth="1"/>
    <col min="15627" max="15627" width="2.5703125" style="6" customWidth="1"/>
    <col min="15628" max="15628" width="5.7109375" style="6" customWidth="1"/>
    <col min="15629" max="15629" width="1.42578125" style="6" customWidth="1"/>
    <col min="15630" max="15634" width="7.42578125" style="6" customWidth="1"/>
    <col min="15635" max="15636" width="2.28515625" style="6" customWidth="1"/>
    <col min="15637" max="15637" width="4" style="6" customWidth="1"/>
    <col min="15638" max="15638" width="2.5703125" style="6" customWidth="1"/>
    <col min="15639" max="15639" width="5.7109375" style="6" customWidth="1"/>
    <col min="15640" max="15640" width="2.5703125" style="6" customWidth="1"/>
    <col min="15641" max="15641" width="5.7109375" style="6" customWidth="1"/>
    <col min="15642" max="15872" width="9.140625" style="6"/>
    <col min="15873" max="15873" width="7.42578125" style="6" customWidth="1"/>
    <col min="15874" max="15874" width="5.140625" style="6" customWidth="1"/>
    <col min="15875" max="15875" width="4.140625" style="6" customWidth="1"/>
    <col min="15876" max="15878" width="7.42578125" style="6" customWidth="1"/>
    <col min="15879" max="15880" width="2.140625" style="6" customWidth="1"/>
    <col min="15881" max="15881" width="2.5703125" style="6" customWidth="1"/>
    <col min="15882" max="15882" width="5.7109375" style="6" customWidth="1"/>
    <col min="15883" max="15883" width="2.5703125" style="6" customWidth="1"/>
    <col min="15884" max="15884" width="5.7109375" style="6" customWidth="1"/>
    <col min="15885" max="15885" width="1.42578125" style="6" customWidth="1"/>
    <col min="15886" max="15890" width="7.42578125" style="6" customWidth="1"/>
    <col min="15891" max="15892" width="2.28515625" style="6" customWidth="1"/>
    <col min="15893" max="15893" width="4" style="6" customWidth="1"/>
    <col min="15894" max="15894" width="2.5703125" style="6" customWidth="1"/>
    <col min="15895" max="15895" width="5.7109375" style="6" customWidth="1"/>
    <col min="15896" max="15896" width="2.5703125" style="6" customWidth="1"/>
    <col min="15897" max="15897" width="5.7109375" style="6" customWidth="1"/>
    <col min="15898" max="16128" width="9.140625" style="6"/>
    <col min="16129" max="16129" width="7.42578125" style="6" customWidth="1"/>
    <col min="16130" max="16130" width="5.140625" style="6" customWidth="1"/>
    <col min="16131" max="16131" width="4.140625" style="6" customWidth="1"/>
    <col min="16132" max="16134" width="7.42578125" style="6" customWidth="1"/>
    <col min="16135" max="16136" width="2.140625" style="6" customWidth="1"/>
    <col min="16137" max="16137" width="2.5703125" style="6" customWidth="1"/>
    <col min="16138" max="16138" width="5.7109375" style="6" customWidth="1"/>
    <col min="16139" max="16139" width="2.5703125" style="6" customWidth="1"/>
    <col min="16140" max="16140" width="5.7109375" style="6" customWidth="1"/>
    <col min="16141" max="16141" width="1.42578125" style="6" customWidth="1"/>
    <col min="16142" max="16146" width="7.42578125" style="6" customWidth="1"/>
    <col min="16147" max="16148" width="2.28515625" style="6" customWidth="1"/>
    <col min="16149" max="16149" width="4" style="6" customWidth="1"/>
    <col min="16150" max="16150" width="2.5703125" style="6" customWidth="1"/>
    <col min="16151" max="16151" width="5.7109375" style="6" customWidth="1"/>
    <col min="16152" max="16152" width="2.5703125" style="6" customWidth="1"/>
    <col min="16153" max="16153" width="5.7109375" style="6" customWidth="1"/>
    <col min="16154" max="16384" width="9.140625" style="6"/>
  </cols>
  <sheetData>
    <row r="1" spans="1:30" s="16" customFormat="1" ht="99.95" customHeight="1">
      <c r="A1" s="853" t="s">
        <v>1210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N1" s="853"/>
      <c r="O1" s="853"/>
      <c r="P1" s="853"/>
      <c r="Q1" s="853"/>
      <c r="R1" s="853"/>
      <c r="S1" s="853"/>
      <c r="T1" s="853"/>
      <c r="U1" s="853"/>
      <c r="V1" s="853"/>
      <c r="W1" s="853"/>
      <c r="X1" s="853"/>
      <c r="Y1" s="853"/>
    </row>
    <row r="2" spans="1:30" s="11" customFormat="1" ht="14.25" customHeight="1">
      <c r="A2" s="1025" t="s">
        <v>1223</v>
      </c>
      <c r="B2" s="1026"/>
      <c r="C2" s="1026"/>
      <c r="D2" s="1026"/>
      <c r="E2" s="1026"/>
      <c r="F2" s="1026"/>
      <c r="G2" s="1026"/>
      <c r="H2" s="1026"/>
      <c r="I2" s="1026"/>
      <c r="J2" s="1026"/>
      <c r="K2" s="1026"/>
      <c r="L2" s="1026"/>
      <c r="M2" s="1026"/>
      <c r="N2" s="1026"/>
      <c r="O2" s="1026"/>
      <c r="P2" s="1026"/>
      <c r="Q2" s="1026"/>
      <c r="R2" s="1026"/>
      <c r="S2" s="1026"/>
      <c r="T2" s="1026"/>
      <c r="U2" s="1026"/>
      <c r="V2" s="1026"/>
      <c r="W2" s="1026"/>
      <c r="X2" s="1026"/>
      <c r="Y2" s="1026"/>
      <c r="Z2" s="54"/>
      <c r="AA2" s="54"/>
      <c r="AB2" s="54"/>
      <c r="AC2" s="54"/>
      <c r="AD2" s="54"/>
    </row>
    <row r="3" spans="1:30" ht="13.5" customHeight="1">
      <c r="A3" s="1040" t="s">
        <v>1293</v>
      </c>
      <c r="B3" s="1040"/>
      <c r="C3" s="1040"/>
      <c r="D3" s="1040"/>
      <c r="E3" s="1040"/>
      <c r="F3" s="1040"/>
      <c r="G3" s="1040"/>
      <c r="H3" s="1040"/>
      <c r="I3" s="1040"/>
      <c r="J3" s="1040"/>
      <c r="K3" s="1040"/>
      <c r="L3" s="1040"/>
      <c r="M3" s="1040"/>
      <c r="N3" s="1040"/>
      <c r="O3" s="1040"/>
      <c r="P3" s="1040"/>
      <c r="Q3" s="1040"/>
      <c r="R3" s="1040"/>
      <c r="S3" s="1040"/>
      <c r="T3" s="1040"/>
      <c r="U3" s="1040"/>
      <c r="V3" s="1040"/>
      <c r="W3" s="1040"/>
      <c r="X3" s="1040"/>
      <c r="Y3" s="1040"/>
    </row>
    <row r="4" spans="1:30" s="2" customFormat="1" ht="12" customHeight="1">
      <c r="A4" s="972" t="s">
        <v>727</v>
      </c>
      <c r="B4" s="972"/>
      <c r="C4" s="972"/>
      <c r="D4" s="972"/>
      <c r="E4" s="972"/>
      <c r="F4" s="972"/>
      <c r="G4" s="972"/>
      <c r="H4" s="972"/>
      <c r="I4" s="1079"/>
      <c r="J4" s="1080" t="s">
        <v>728</v>
      </c>
      <c r="K4" s="1081"/>
      <c r="L4" s="1082" t="s">
        <v>729</v>
      </c>
      <c r="M4" s="1082"/>
      <c r="N4" s="1082"/>
      <c r="O4" s="1082"/>
      <c r="P4" s="1082"/>
      <c r="Q4" s="1082"/>
      <c r="R4" s="1082"/>
      <c r="S4" s="1082"/>
      <c r="T4" s="1082"/>
      <c r="U4" s="1082"/>
      <c r="V4" s="1082"/>
      <c r="W4" s="1082"/>
      <c r="X4" s="1082"/>
      <c r="Y4" s="1082"/>
    </row>
    <row r="5" spans="1:30" s="2" customFormat="1" ht="12" customHeight="1">
      <c r="A5" s="972"/>
      <c r="B5" s="972"/>
      <c r="C5" s="972"/>
      <c r="D5" s="972"/>
      <c r="E5" s="972"/>
      <c r="F5" s="972"/>
      <c r="G5" s="972"/>
      <c r="H5" s="972"/>
      <c r="I5" s="1079"/>
      <c r="J5" s="1083" t="s">
        <v>730</v>
      </c>
      <c r="K5" s="1079"/>
      <c r="L5" s="1084">
        <v>100</v>
      </c>
      <c r="M5" s="1085"/>
      <c r="N5" s="220">
        <v>150</v>
      </c>
      <c r="O5" s="220">
        <v>200</v>
      </c>
      <c r="P5" s="220">
        <v>250</v>
      </c>
      <c r="Q5" s="220">
        <v>300</v>
      </c>
      <c r="R5" s="220">
        <v>350</v>
      </c>
      <c r="S5" s="1084">
        <v>400</v>
      </c>
      <c r="T5" s="1085"/>
      <c r="U5" s="1085"/>
      <c r="V5" s="1084">
        <v>500</v>
      </c>
      <c r="W5" s="1085"/>
      <c r="X5" s="1084">
        <v>600</v>
      </c>
      <c r="Y5" s="1085"/>
    </row>
    <row r="6" spans="1:30" s="2" customFormat="1" ht="12" customHeight="1">
      <c r="A6" s="1083" t="s">
        <v>731</v>
      </c>
      <c r="B6" s="1083"/>
      <c r="C6" s="1083"/>
      <c r="D6" s="1083"/>
      <c r="E6" s="1083"/>
      <c r="F6" s="1083"/>
      <c r="G6" s="1083"/>
      <c r="H6" s="1083"/>
      <c r="I6" s="1083"/>
      <c r="J6" s="1083"/>
      <c r="K6" s="1083"/>
      <c r="L6" s="1083"/>
      <c r="M6" s="1083"/>
      <c r="N6" s="1083"/>
      <c r="O6" s="1083"/>
      <c r="P6" s="1083"/>
      <c r="Q6" s="1083"/>
      <c r="R6" s="1083"/>
      <c r="S6" s="1083"/>
      <c r="T6" s="1083"/>
      <c r="U6" s="1083"/>
      <c r="V6" s="1083"/>
      <c r="W6" s="1083"/>
      <c r="X6" s="1083"/>
      <c r="Y6" s="1083"/>
    </row>
    <row r="7" spans="1:30" s="2" customFormat="1" ht="12" customHeight="1">
      <c r="A7" s="1090"/>
      <c r="B7" s="1091"/>
      <c r="C7" s="1083" t="s">
        <v>732</v>
      </c>
      <c r="D7" s="1083"/>
      <c r="E7" s="1083"/>
      <c r="F7" s="1083"/>
      <c r="G7" s="972" t="s">
        <v>733</v>
      </c>
      <c r="H7" s="1079"/>
      <c r="I7" s="1079"/>
      <c r="J7" s="1088"/>
      <c r="K7" s="1088"/>
      <c r="L7" s="1086">
        <v>2028</v>
      </c>
      <c r="M7" s="1089"/>
      <c r="N7" s="37">
        <v>3082</v>
      </c>
      <c r="O7" s="37">
        <v>4572</v>
      </c>
      <c r="P7" s="37">
        <v>6858</v>
      </c>
      <c r="Q7" s="37">
        <v>8348</v>
      </c>
      <c r="R7" s="37">
        <v>11318</v>
      </c>
      <c r="S7" s="1086">
        <v>14859</v>
      </c>
      <c r="T7" s="1089"/>
      <c r="U7" s="1089"/>
      <c r="V7" s="1086">
        <v>18971</v>
      </c>
      <c r="W7" s="1089"/>
      <c r="X7" s="1086">
        <v>32004</v>
      </c>
      <c r="Y7" s="1087"/>
    </row>
    <row r="8" spans="1:30" s="2" customFormat="1" ht="12" customHeight="1">
      <c r="A8" s="1090"/>
      <c r="B8" s="1091"/>
      <c r="C8" s="1083" t="s">
        <v>734</v>
      </c>
      <c r="D8" s="1083"/>
      <c r="E8" s="1083"/>
      <c r="F8" s="1083"/>
      <c r="G8" s="972" t="s">
        <v>733</v>
      </c>
      <c r="H8" s="1079"/>
      <c r="I8" s="1079"/>
      <c r="J8" s="1088"/>
      <c r="K8" s="1088"/>
      <c r="L8" s="1086">
        <v>1373</v>
      </c>
      <c r="M8" s="1089"/>
      <c r="N8" s="37">
        <v>2286</v>
      </c>
      <c r="O8" s="37">
        <v>3042</v>
      </c>
      <c r="P8" s="37">
        <v>4449</v>
      </c>
      <c r="Q8" s="37">
        <v>5317</v>
      </c>
      <c r="R8" s="37">
        <v>8001</v>
      </c>
      <c r="S8" s="1086">
        <v>9715</v>
      </c>
      <c r="T8" s="1089"/>
      <c r="U8" s="1089"/>
      <c r="V8" s="1086">
        <v>12113</v>
      </c>
      <c r="W8" s="1089"/>
      <c r="X8" s="1086">
        <v>19431</v>
      </c>
      <c r="Y8" s="1089"/>
    </row>
    <row r="9" spans="1:30" s="2" customFormat="1" ht="12" customHeight="1">
      <c r="A9" s="1083" t="s">
        <v>735</v>
      </c>
      <c r="B9" s="1083"/>
      <c r="C9" s="1083"/>
      <c r="D9" s="1083"/>
      <c r="E9" s="1083"/>
      <c r="F9" s="1083"/>
      <c r="G9" s="1083"/>
      <c r="H9" s="1083"/>
      <c r="I9" s="1083"/>
      <c r="J9" s="1083"/>
      <c r="K9" s="1083"/>
      <c r="L9" s="1083"/>
      <c r="M9" s="1083"/>
      <c r="N9" s="1083"/>
      <c r="O9" s="1083"/>
      <c r="P9" s="1083"/>
      <c r="Q9" s="1083"/>
      <c r="R9" s="1083"/>
      <c r="S9" s="1083"/>
      <c r="T9" s="1083"/>
      <c r="U9" s="1083"/>
      <c r="V9" s="1083"/>
      <c r="W9" s="1083"/>
      <c r="X9" s="1083"/>
      <c r="Y9" s="1083"/>
    </row>
    <row r="10" spans="1:30" s="2" customFormat="1" ht="12" customHeight="1">
      <c r="A10" s="1088"/>
      <c r="B10" s="1079"/>
      <c r="C10" s="1092" t="s">
        <v>736</v>
      </c>
      <c r="D10" s="1085"/>
      <c r="E10" s="1085"/>
      <c r="F10" s="1085"/>
      <c r="G10" s="972" t="s">
        <v>737</v>
      </c>
      <c r="H10" s="1079"/>
      <c r="I10" s="1079"/>
      <c r="J10" s="972"/>
      <c r="K10" s="1079"/>
      <c r="L10" s="1093">
        <v>3480</v>
      </c>
      <c r="M10" s="1079"/>
      <c r="N10" s="1093">
        <v>4319</v>
      </c>
      <c r="O10" s="1093">
        <v>5649</v>
      </c>
      <c r="P10" s="1093">
        <v>9256</v>
      </c>
      <c r="Q10" s="1093">
        <v>10511</v>
      </c>
      <c r="R10" s="1093">
        <v>14623</v>
      </c>
      <c r="S10" s="1093">
        <v>19319</v>
      </c>
      <c r="T10" s="1079"/>
      <c r="U10" s="1079"/>
      <c r="V10" s="1093">
        <v>26177</v>
      </c>
      <c r="W10" s="1094"/>
      <c r="X10" s="1093">
        <v>38402</v>
      </c>
      <c r="Y10" s="1095"/>
    </row>
    <row r="11" spans="1:30" s="2" customFormat="1" ht="12" customHeight="1">
      <c r="A11" s="1079"/>
      <c r="B11" s="1079"/>
      <c r="C11" s="1085"/>
      <c r="D11" s="1085"/>
      <c r="E11" s="1085"/>
      <c r="F11" s="1085"/>
      <c r="G11" s="1079"/>
      <c r="H11" s="1079"/>
      <c r="I11" s="1079"/>
      <c r="J11" s="1079"/>
      <c r="K11" s="1079"/>
      <c r="L11" s="1079"/>
      <c r="M11" s="1079"/>
      <c r="N11" s="1079"/>
      <c r="O11" s="1079"/>
      <c r="P11" s="1079"/>
      <c r="Q11" s="1079"/>
      <c r="R11" s="1079"/>
      <c r="S11" s="1079"/>
      <c r="T11" s="1079"/>
      <c r="U11" s="1079"/>
      <c r="V11" s="1094"/>
      <c r="W11" s="1094"/>
      <c r="X11" s="1096"/>
      <c r="Y11" s="1096"/>
    </row>
    <row r="12" spans="1:30" s="2" customFormat="1" ht="12" customHeight="1">
      <c r="A12" s="1083" t="s">
        <v>738</v>
      </c>
      <c r="B12" s="1083"/>
      <c r="C12" s="1083"/>
      <c r="D12" s="1083"/>
      <c r="E12" s="1083"/>
      <c r="F12" s="1083"/>
      <c r="G12" s="1083"/>
      <c r="H12" s="1083"/>
      <c r="I12" s="1083"/>
      <c r="J12" s="1083"/>
      <c r="K12" s="1083"/>
      <c r="L12" s="1083"/>
      <c r="M12" s="1083"/>
      <c r="N12" s="1083"/>
      <c r="O12" s="1083"/>
      <c r="P12" s="1083"/>
      <c r="Q12" s="1083"/>
      <c r="R12" s="1083"/>
      <c r="S12" s="1083"/>
      <c r="T12" s="1083"/>
      <c r="U12" s="1083"/>
      <c r="V12" s="1083"/>
      <c r="W12" s="1083"/>
      <c r="X12" s="1083"/>
      <c r="Y12" s="1083"/>
    </row>
    <row r="13" spans="1:30" s="2" customFormat="1" ht="12" customHeight="1">
      <c r="A13" s="1088"/>
      <c r="B13" s="1079"/>
      <c r="C13" s="1080" t="s">
        <v>739</v>
      </c>
      <c r="D13" s="1081"/>
      <c r="E13" s="1081"/>
      <c r="F13" s="1081"/>
      <c r="G13" s="972" t="s">
        <v>740</v>
      </c>
      <c r="H13" s="1079"/>
      <c r="I13" s="1079"/>
      <c r="J13" s="972"/>
      <c r="K13" s="1079"/>
      <c r="L13" s="1093">
        <v>2905</v>
      </c>
      <c r="M13" s="1079"/>
      <c r="N13" s="1093">
        <v>3320</v>
      </c>
      <c r="O13" s="1093">
        <v>3490</v>
      </c>
      <c r="P13" s="1093">
        <v>6858</v>
      </c>
      <c r="Q13" s="1093">
        <v>7048</v>
      </c>
      <c r="R13" s="1093"/>
      <c r="S13" s="1079"/>
      <c r="T13" s="1079"/>
      <c r="U13" s="1079"/>
      <c r="V13" s="1079"/>
      <c r="W13" s="1079"/>
      <c r="X13" s="1079"/>
      <c r="Y13" s="1079"/>
    </row>
    <row r="14" spans="1:30" s="2" customFormat="1" ht="12" customHeight="1">
      <c r="A14" s="1079"/>
      <c r="B14" s="1079"/>
      <c r="C14" s="1081"/>
      <c r="D14" s="1081"/>
      <c r="E14" s="1081"/>
      <c r="F14" s="1081"/>
      <c r="G14" s="1079"/>
      <c r="H14" s="1079"/>
      <c r="I14" s="1079"/>
      <c r="J14" s="1079"/>
      <c r="K14" s="1079"/>
      <c r="L14" s="1079"/>
      <c r="M14" s="1079"/>
      <c r="N14" s="1079"/>
      <c r="O14" s="1079"/>
      <c r="P14" s="1079"/>
      <c r="Q14" s="1079"/>
      <c r="R14" s="1079"/>
      <c r="S14" s="1079"/>
      <c r="T14" s="1079"/>
      <c r="U14" s="1079"/>
      <c r="V14" s="1079"/>
      <c r="W14" s="1079"/>
      <c r="X14" s="1079"/>
      <c r="Y14" s="1079"/>
    </row>
    <row r="15" spans="1:30" s="2" customFormat="1" ht="12" customHeight="1">
      <c r="A15" s="1083" t="s">
        <v>741</v>
      </c>
      <c r="B15" s="1083"/>
      <c r="C15" s="1083"/>
      <c r="D15" s="1083"/>
      <c r="E15" s="1083"/>
      <c r="F15" s="1083"/>
      <c r="G15" s="1083"/>
      <c r="H15" s="1083"/>
      <c r="I15" s="1083"/>
      <c r="J15" s="1083"/>
      <c r="K15" s="1083"/>
      <c r="L15" s="1083"/>
      <c r="M15" s="1083"/>
      <c r="N15" s="1083"/>
      <c r="O15" s="1083"/>
      <c r="P15" s="1083"/>
      <c r="Q15" s="1083"/>
      <c r="R15" s="1083"/>
      <c r="S15" s="1083"/>
      <c r="T15" s="1083"/>
      <c r="U15" s="1083"/>
      <c r="V15" s="1083"/>
      <c r="W15" s="1083"/>
      <c r="X15" s="1083"/>
      <c r="Y15" s="1083"/>
    </row>
    <row r="16" spans="1:30" s="2" customFormat="1" ht="12" customHeight="1">
      <c r="A16" s="1083"/>
      <c r="B16" s="1091"/>
      <c r="C16" s="972" t="s">
        <v>528</v>
      </c>
      <c r="D16" s="1096"/>
      <c r="E16" s="1096"/>
      <c r="F16" s="1096"/>
      <c r="G16" s="972" t="s">
        <v>742</v>
      </c>
      <c r="H16" s="1079"/>
      <c r="I16" s="1079"/>
      <c r="J16" s="1039"/>
      <c r="K16" s="1031"/>
      <c r="L16" s="1084"/>
      <c r="M16" s="1085"/>
      <c r="N16" s="220">
        <v>150</v>
      </c>
      <c r="O16" s="220">
        <v>200</v>
      </c>
      <c r="P16" s="220">
        <v>250</v>
      </c>
      <c r="Q16" s="220">
        <v>300</v>
      </c>
      <c r="R16" s="1084"/>
      <c r="S16" s="1079"/>
      <c r="T16" s="1079"/>
      <c r="U16" s="1079"/>
      <c r="V16" s="1079"/>
      <c r="W16" s="1079"/>
      <c r="X16" s="1079"/>
      <c r="Y16" s="1079"/>
    </row>
    <row r="17" spans="1:25" s="2" customFormat="1" ht="12" customHeight="1">
      <c r="A17" s="1091"/>
      <c r="B17" s="1091"/>
      <c r="C17" s="1096"/>
      <c r="D17" s="1096"/>
      <c r="E17" s="1096"/>
      <c r="F17" s="1096"/>
      <c r="G17" s="1079"/>
      <c r="H17" s="1079"/>
      <c r="I17" s="1079"/>
      <c r="J17" s="1039">
        <v>100</v>
      </c>
      <c r="K17" s="1079"/>
      <c r="L17" s="1093"/>
      <c r="M17" s="1094"/>
      <c r="N17" s="99">
        <v>2398</v>
      </c>
      <c r="O17" s="99">
        <v>3541</v>
      </c>
      <c r="P17" s="99">
        <v>4113</v>
      </c>
      <c r="Q17" s="99">
        <v>5827</v>
      </c>
      <c r="R17" s="1079"/>
      <c r="S17" s="1079"/>
      <c r="T17" s="1079"/>
      <c r="U17" s="1079"/>
      <c r="V17" s="1079"/>
      <c r="W17" s="1079"/>
      <c r="X17" s="1079"/>
      <c r="Y17" s="1079"/>
    </row>
    <row r="18" spans="1:25" s="2" customFormat="1" ht="12" customHeight="1">
      <c r="A18" s="1091"/>
      <c r="B18" s="1091"/>
      <c r="C18" s="1096"/>
      <c r="D18" s="1096"/>
      <c r="E18" s="1096"/>
      <c r="F18" s="1096"/>
      <c r="G18" s="1079"/>
      <c r="H18" s="1079"/>
      <c r="I18" s="1079"/>
      <c r="J18" s="1039">
        <v>150</v>
      </c>
      <c r="K18" s="1079"/>
      <c r="L18" s="1093"/>
      <c r="M18" s="1094"/>
      <c r="N18" s="1094"/>
      <c r="O18" s="99">
        <v>4113</v>
      </c>
      <c r="P18" s="99">
        <v>4919</v>
      </c>
      <c r="Q18" s="99">
        <v>6404</v>
      </c>
      <c r="R18" s="1079"/>
      <c r="S18" s="1079"/>
      <c r="T18" s="1079"/>
      <c r="U18" s="1079"/>
      <c r="V18" s="1079"/>
      <c r="W18" s="1079"/>
      <c r="X18" s="1079"/>
      <c r="Y18" s="1079"/>
    </row>
    <row r="19" spans="1:25" s="2" customFormat="1" ht="12" customHeight="1">
      <c r="A19" s="1091"/>
      <c r="B19" s="1091"/>
      <c r="C19" s="1096"/>
      <c r="D19" s="1096"/>
      <c r="E19" s="1096"/>
      <c r="F19" s="1096"/>
      <c r="G19" s="1079"/>
      <c r="H19" s="1079"/>
      <c r="I19" s="1079"/>
      <c r="J19" s="1039">
        <v>200</v>
      </c>
      <c r="K19" s="1079"/>
      <c r="L19" s="1093"/>
      <c r="M19" s="1094"/>
      <c r="N19" s="1094"/>
      <c r="O19" s="1094"/>
      <c r="P19" s="99">
        <v>5143</v>
      </c>
      <c r="Q19" s="99">
        <v>6634</v>
      </c>
      <c r="R19" s="1079"/>
      <c r="S19" s="1079"/>
      <c r="T19" s="1079"/>
      <c r="U19" s="1079"/>
      <c r="V19" s="1079"/>
      <c r="W19" s="1079"/>
      <c r="X19" s="1079"/>
      <c r="Y19" s="1079"/>
    </row>
    <row r="20" spans="1:25" s="2" customFormat="1" ht="12" customHeight="1">
      <c r="A20" s="1091"/>
      <c r="B20" s="1091"/>
      <c r="C20" s="1096"/>
      <c r="D20" s="1096"/>
      <c r="E20" s="1096"/>
      <c r="F20" s="1096"/>
      <c r="G20" s="1079"/>
      <c r="H20" s="1079"/>
      <c r="I20" s="1079"/>
      <c r="J20" s="1039">
        <v>250</v>
      </c>
      <c r="K20" s="1079"/>
      <c r="L20" s="1093"/>
      <c r="M20" s="1094"/>
      <c r="N20" s="1094"/>
      <c r="O20" s="1094"/>
      <c r="P20" s="1094"/>
      <c r="Q20" s="99">
        <v>7317</v>
      </c>
      <c r="R20" s="1079"/>
      <c r="S20" s="1079"/>
      <c r="T20" s="1079"/>
      <c r="U20" s="1079"/>
      <c r="V20" s="1079"/>
      <c r="W20" s="1079"/>
      <c r="X20" s="1079"/>
      <c r="Y20" s="1079"/>
    </row>
    <row r="21" spans="1:25" s="2" customFormat="1" ht="12" customHeight="1">
      <c r="A21" s="1083" t="s">
        <v>743</v>
      </c>
      <c r="B21" s="1083"/>
      <c r="C21" s="1083"/>
      <c r="D21" s="1083"/>
      <c r="E21" s="1083"/>
      <c r="F21" s="1083"/>
      <c r="G21" s="1083"/>
      <c r="H21" s="1083"/>
      <c r="I21" s="1083"/>
      <c r="J21" s="1083"/>
      <c r="K21" s="1083"/>
      <c r="L21" s="1083"/>
      <c r="M21" s="1083"/>
      <c r="N21" s="1083"/>
      <c r="O21" s="1083"/>
      <c r="P21" s="1083"/>
      <c r="Q21" s="1083"/>
      <c r="R21" s="1083"/>
      <c r="S21" s="1083"/>
      <c r="T21" s="1083"/>
      <c r="U21" s="1083"/>
      <c r="V21" s="1083"/>
      <c r="W21" s="1083"/>
      <c r="X21" s="1083"/>
      <c r="Y21" s="1083"/>
    </row>
    <row r="22" spans="1:25" s="2" customFormat="1" ht="12" customHeight="1">
      <c r="A22" s="1088"/>
      <c r="B22" s="1079"/>
      <c r="C22" s="972" t="s">
        <v>744</v>
      </c>
      <c r="D22" s="1079"/>
      <c r="E22" s="1079"/>
      <c r="F22" s="1079"/>
      <c r="G22" s="972" t="s">
        <v>745</v>
      </c>
      <c r="H22" s="1079"/>
      <c r="I22" s="1079"/>
      <c r="J22" s="1039"/>
      <c r="K22" s="1031"/>
      <c r="L22" s="1084">
        <v>100</v>
      </c>
      <c r="M22" s="1085"/>
      <c r="N22" s="220">
        <v>150</v>
      </c>
      <c r="O22" s="220">
        <v>200</v>
      </c>
      <c r="P22" s="220">
        <v>250</v>
      </c>
      <c r="Q22" s="220">
        <v>300</v>
      </c>
      <c r="R22" s="220">
        <v>350</v>
      </c>
      <c r="S22" s="1084">
        <v>400</v>
      </c>
      <c r="T22" s="1085"/>
      <c r="U22" s="1085"/>
      <c r="V22" s="1084">
        <v>500</v>
      </c>
      <c r="W22" s="1085"/>
      <c r="X22" s="1084">
        <v>600</v>
      </c>
      <c r="Y22" s="1085"/>
    </row>
    <row r="23" spans="1:25" s="2" customFormat="1" ht="12" customHeight="1">
      <c r="A23" s="1079"/>
      <c r="B23" s="1079"/>
      <c r="C23" s="1079"/>
      <c r="D23" s="1079"/>
      <c r="E23" s="1079"/>
      <c r="F23" s="1079"/>
      <c r="G23" s="1079"/>
      <c r="H23" s="1079"/>
      <c r="I23" s="1079"/>
      <c r="J23" s="1084">
        <v>100</v>
      </c>
      <c r="K23" s="1085"/>
      <c r="L23" s="1093">
        <v>3082</v>
      </c>
      <c r="M23" s="1079"/>
      <c r="N23" s="99">
        <v>4460</v>
      </c>
      <c r="O23" s="99">
        <v>6398</v>
      </c>
      <c r="P23" s="99">
        <v>9032</v>
      </c>
      <c r="Q23" s="99">
        <v>10517</v>
      </c>
      <c r="R23" s="99">
        <v>14175</v>
      </c>
      <c r="S23" s="1093">
        <v>15660</v>
      </c>
      <c r="T23" s="1079"/>
      <c r="U23" s="1079"/>
      <c r="V23" s="1093">
        <v>24798</v>
      </c>
      <c r="W23" s="1079"/>
      <c r="X23" s="1093">
        <v>34290</v>
      </c>
      <c r="Y23" s="1079"/>
    </row>
    <row r="24" spans="1:25" s="2" customFormat="1" ht="12" customHeight="1">
      <c r="A24" s="1079"/>
      <c r="B24" s="1079"/>
      <c r="C24" s="1079"/>
      <c r="D24" s="1079"/>
      <c r="E24" s="1079"/>
      <c r="F24" s="1079"/>
      <c r="G24" s="1079"/>
      <c r="H24" s="1079"/>
      <c r="I24" s="1079"/>
      <c r="J24" s="1084">
        <v>150</v>
      </c>
      <c r="K24" s="1085"/>
      <c r="L24" s="1093"/>
      <c r="M24" s="1079"/>
      <c r="N24" s="99">
        <v>5031</v>
      </c>
      <c r="O24" s="99">
        <v>7317</v>
      </c>
      <c r="P24" s="99">
        <v>9368</v>
      </c>
      <c r="Q24" s="99">
        <v>10858</v>
      </c>
      <c r="R24" s="99">
        <v>14859</v>
      </c>
      <c r="S24" s="1093">
        <v>16461</v>
      </c>
      <c r="T24" s="1079"/>
      <c r="U24" s="1079"/>
      <c r="V24" s="1093">
        <v>25829</v>
      </c>
      <c r="W24" s="1079"/>
      <c r="X24" s="1093">
        <v>35662</v>
      </c>
      <c r="Y24" s="1079"/>
    </row>
    <row r="25" spans="1:25" s="2" customFormat="1" ht="12" customHeight="1">
      <c r="A25" s="1079"/>
      <c r="B25" s="1079"/>
      <c r="C25" s="1079"/>
      <c r="D25" s="1079"/>
      <c r="E25" s="1079"/>
      <c r="F25" s="1079"/>
      <c r="G25" s="1079"/>
      <c r="H25" s="1079"/>
      <c r="I25" s="1079"/>
      <c r="J25" s="1084">
        <v>200</v>
      </c>
      <c r="K25" s="1085"/>
      <c r="L25" s="1093"/>
      <c r="M25" s="1079"/>
      <c r="N25" s="1079"/>
      <c r="O25" s="99">
        <v>8001</v>
      </c>
      <c r="P25" s="99">
        <v>10063</v>
      </c>
      <c r="Q25" s="99">
        <v>11889</v>
      </c>
      <c r="R25" s="99">
        <v>15660</v>
      </c>
      <c r="S25" s="1093">
        <v>17145</v>
      </c>
      <c r="T25" s="1079"/>
      <c r="U25" s="1079"/>
      <c r="V25" s="1093">
        <v>27320</v>
      </c>
      <c r="W25" s="1079"/>
      <c r="X25" s="1093">
        <v>36116</v>
      </c>
      <c r="Y25" s="1079"/>
    </row>
    <row r="26" spans="1:25" s="2" customFormat="1" ht="12" customHeight="1">
      <c r="A26" s="1079"/>
      <c r="B26" s="1079"/>
      <c r="C26" s="1079"/>
      <c r="D26" s="1079"/>
      <c r="E26" s="1079"/>
      <c r="F26" s="1079"/>
      <c r="G26" s="1079"/>
      <c r="H26" s="1079"/>
      <c r="I26" s="1079"/>
      <c r="J26" s="1084">
        <v>250</v>
      </c>
      <c r="K26" s="1085"/>
      <c r="L26" s="1093"/>
      <c r="M26" s="1079"/>
      <c r="N26" s="1079"/>
      <c r="O26" s="1079"/>
      <c r="P26" s="99">
        <v>10858</v>
      </c>
      <c r="Q26" s="99">
        <v>12113</v>
      </c>
      <c r="R26" s="99">
        <v>16921</v>
      </c>
      <c r="S26" s="1093">
        <v>18635</v>
      </c>
      <c r="T26" s="1079"/>
      <c r="U26" s="1079"/>
      <c r="V26" s="1093">
        <v>30636</v>
      </c>
      <c r="W26" s="1079"/>
      <c r="X26" s="1093">
        <v>41495</v>
      </c>
      <c r="Y26" s="1079"/>
    </row>
    <row r="27" spans="1:25" s="2" customFormat="1" ht="12" customHeight="1">
      <c r="A27" s="1079"/>
      <c r="B27" s="1079"/>
      <c r="C27" s="1079"/>
      <c r="D27" s="1079"/>
      <c r="E27" s="1079"/>
      <c r="F27" s="1079"/>
      <c r="G27" s="1079"/>
      <c r="H27" s="1079"/>
      <c r="I27" s="1079"/>
      <c r="J27" s="1084">
        <v>300</v>
      </c>
      <c r="K27" s="1085"/>
      <c r="L27" s="1093"/>
      <c r="M27" s="1079"/>
      <c r="N27" s="1079"/>
      <c r="O27" s="1079"/>
      <c r="P27" s="1079"/>
      <c r="Q27" s="99">
        <v>14287</v>
      </c>
      <c r="R27" s="99">
        <v>17716</v>
      </c>
      <c r="S27" s="1093">
        <v>21717</v>
      </c>
      <c r="T27" s="1079"/>
      <c r="U27" s="1079"/>
      <c r="V27" s="1093">
        <v>31376</v>
      </c>
      <c r="W27" s="1079"/>
      <c r="X27" s="1093">
        <v>45378</v>
      </c>
      <c r="Y27" s="1079"/>
    </row>
    <row r="28" spans="1:25" s="2" customFormat="1" ht="12" customHeight="1">
      <c r="A28" s="1079"/>
      <c r="B28" s="1079"/>
      <c r="C28" s="1079"/>
      <c r="D28" s="1079"/>
      <c r="E28" s="1079"/>
      <c r="F28" s="1079"/>
      <c r="G28" s="1079"/>
      <c r="H28" s="1079"/>
      <c r="I28" s="1079"/>
      <c r="J28" s="1084">
        <v>350</v>
      </c>
      <c r="K28" s="1085"/>
      <c r="L28" s="1093"/>
      <c r="M28" s="1079"/>
      <c r="N28" s="1079"/>
      <c r="O28" s="1079"/>
      <c r="P28" s="1079"/>
      <c r="Q28" s="1079"/>
      <c r="R28" s="99">
        <v>20114</v>
      </c>
      <c r="S28" s="1093">
        <v>25258</v>
      </c>
      <c r="T28" s="1079"/>
      <c r="U28" s="1079"/>
      <c r="V28" s="1093">
        <v>33830</v>
      </c>
      <c r="W28" s="1079"/>
      <c r="X28" s="1093">
        <v>47658</v>
      </c>
      <c r="Y28" s="1079"/>
    </row>
    <row r="29" spans="1:25" s="2" customFormat="1" ht="12" customHeight="1">
      <c r="A29" s="1079"/>
      <c r="B29" s="1079"/>
      <c r="C29" s="1079"/>
      <c r="D29" s="1079"/>
      <c r="E29" s="1079"/>
      <c r="F29" s="1079"/>
      <c r="G29" s="1079"/>
      <c r="H29" s="1079"/>
      <c r="I29" s="1079"/>
      <c r="J29" s="1084">
        <v>400</v>
      </c>
      <c r="K29" s="1085"/>
      <c r="L29" s="1093"/>
      <c r="M29" s="1079"/>
      <c r="N29" s="1079"/>
      <c r="O29" s="1079"/>
      <c r="P29" s="1079"/>
      <c r="Q29" s="1079"/>
      <c r="R29" s="1079"/>
      <c r="S29" s="1093">
        <v>27432</v>
      </c>
      <c r="T29" s="1079"/>
      <c r="U29" s="1079"/>
      <c r="V29" s="1093">
        <v>35662</v>
      </c>
      <c r="W29" s="1079"/>
      <c r="X29" s="1093">
        <v>49148</v>
      </c>
      <c r="Y29" s="1079"/>
    </row>
    <row r="30" spans="1:25" s="2" customFormat="1" ht="12" customHeight="1">
      <c r="A30" s="1079"/>
      <c r="B30" s="1079"/>
      <c r="C30" s="1079"/>
      <c r="D30" s="1079"/>
      <c r="E30" s="1079"/>
      <c r="F30" s="1079"/>
      <c r="G30" s="1079"/>
      <c r="H30" s="1079"/>
      <c r="I30" s="1079"/>
      <c r="J30" s="1084">
        <v>500</v>
      </c>
      <c r="K30" s="1085"/>
      <c r="L30" s="1093"/>
      <c r="M30" s="1079"/>
      <c r="N30" s="1079"/>
      <c r="O30" s="1079"/>
      <c r="P30" s="1079"/>
      <c r="Q30" s="1079"/>
      <c r="R30" s="1079"/>
      <c r="S30" s="1079"/>
      <c r="T30" s="1079"/>
      <c r="U30" s="1079"/>
      <c r="V30" s="1093">
        <v>45148</v>
      </c>
      <c r="W30" s="1079"/>
      <c r="X30" s="1093">
        <v>62293</v>
      </c>
      <c r="Y30" s="1079"/>
    </row>
    <row r="31" spans="1:25" s="2" customFormat="1" ht="12" customHeight="1">
      <c r="A31" s="1079"/>
      <c r="B31" s="1079"/>
      <c r="C31" s="1079"/>
      <c r="D31" s="1079"/>
      <c r="E31" s="1079"/>
      <c r="F31" s="1079"/>
      <c r="G31" s="1079"/>
      <c r="H31" s="1079"/>
      <c r="I31" s="1079"/>
      <c r="J31" s="1084">
        <v>600</v>
      </c>
      <c r="K31" s="1085"/>
      <c r="L31" s="1093"/>
      <c r="M31" s="1079"/>
      <c r="N31" s="1079"/>
      <c r="O31" s="1079"/>
      <c r="P31" s="1079"/>
      <c r="Q31" s="1079"/>
      <c r="R31" s="1079"/>
      <c r="S31" s="1079"/>
      <c r="T31" s="1079"/>
      <c r="U31" s="1079"/>
      <c r="V31" s="1079"/>
      <c r="W31" s="1079"/>
      <c r="X31" s="1093">
        <v>68243</v>
      </c>
      <c r="Y31" s="1079"/>
    </row>
    <row r="32" spans="1:25" s="2" customFormat="1" ht="12" customHeight="1">
      <c r="A32" s="1083" t="s">
        <v>746</v>
      </c>
      <c r="B32" s="1083"/>
      <c r="C32" s="1083"/>
      <c r="D32" s="1083"/>
      <c r="E32" s="1083"/>
      <c r="F32" s="1083"/>
      <c r="G32" s="1083"/>
      <c r="H32" s="1083"/>
      <c r="I32" s="1083"/>
      <c r="J32" s="1083"/>
      <c r="K32" s="1083"/>
      <c r="L32" s="1083"/>
      <c r="M32" s="1083"/>
      <c r="N32" s="1083"/>
      <c r="O32" s="1083"/>
      <c r="P32" s="1083"/>
      <c r="Q32" s="1083"/>
      <c r="R32" s="1083"/>
      <c r="S32" s="1083"/>
      <c r="T32" s="1083"/>
      <c r="U32" s="1083"/>
      <c r="V32" s="1083"/>
      <c r="W32" s="1083"/>
      <c r="X32" s="1083"/>
      <c r="Y32" s="1083"/>
    </row>
    <row r="33" spans="1:25" s="2" customFormat="1" ht="12" customHeight="1">
      <c r="A33" s="1083"/>
      <c r="B33" s="1091"/>
      <c r="C33" s="972" t="s">
        <v>747</v>
      </c>
      <c r="D33" s="1096"/>
      <c r="E33" s="1096"/>
      <c r="F33" s="1096"/>
      <c r="G33" s="972" t="s">
        <v>748</v>
      </c>
      <c r="H33" s="1079"/>
      <c r="I33" s="1079"/>
      <c r="J33" s="1039"/>
      <c r="K33" s="1031"/>
      <c r="L33" s="1084">
        <v>100</v>
      </c>
      <c r="M33" s="1085"/>
      <c r="N33" s="220">
        <v>150</v>
      </c>
      <c r="O33" s="220">
        <v>200</v>
      </c>
      <c r="P33" s="220">
        <v>250</v>
      </c>
      <c r="Q33" s="220">
        <v>300</v>
      </c>
      <c r="R33" s="220">
        <v>350</v>
      </c>
      <c r="S33" s="1084">
        <v>400</v>
      </c>
      <c r="T33" s="1085"/>
      <c r="U33" s="1085"/>
      <c r="V33" s="1084">
        <v>500</v>
      </c>
      <c r="W33" s="1085"/>
      <c r="X33" s="1084">
        <v>600</v>
      </c>
      <c r="Y33" s="1085"/>
    </row>
    <row r="34" spans="1:25" s="2" customFormat="1" ht="12" customHeight="1">
      <c r="A34" s="1091"/>
      <c r="B34" s="1091"/>
      <c r="C34" s="1096"/>
      <c r="D34" s="1096"/>
      <c r="E34" s="1096"/>
      <c r="F34" s="1096"/>
      <c r="G34" s="1079"/>
      <c r="H34" s="1079"/>
      <c r="I34" s="1079"/>
      <c r="J34" s="1084">
        <v>100</v>
      </c>
      <c r="K34" s="1085"/>
      <c r="L34" s="1093">
        <v>3653</v>
      </c>
      <c r="M34" s="1079"/>
      <c r="N34" s="99">
        <v>5031</v>
      </c>
      <c r="O34" s="99">
        <v>7205</v>
      </c>
      <c r="P34" s="99">
        <v>9256</v>
      </c>
      <c r="Q34" s="99">
        <v>11206</v>
      </c>
      <c r="R34" s="99">
        <v>15890</v>
      </c>
      <c r="S34" s="1093">
        <v>17145</v>
      </c>
      <c r="T34" s="1079"/>
      <c r="U34" s="1079"/>
      <c r="V34" s="1093">
        <v>24574</v>
      </c>
      <c r="W34" s="1079"/>
      <c r="X34" s="1093">
        <v>38749</v>
      </c>
      <c r="Y34" s="1079"/>
    </row>
    <row r="35" spans="1:25" s="2" customFormat="1" ht="12" customHeight="1">
      <c r="A35" s="1091"/>
      <c r="B35" s="1091"/>
      <c r="C35" s="1096"/>
      <c r="D35" s="1096"/>
      <c r="E35" s="1096"/>
      <c r="F35" s="1096"/>
      <c r="G35" s="1079"/>
      <c r="H35" s="1079"/>
      <c r="I35" s="1079"/>
      <c r="J35" s="1084">
        <v>150</v>
      </c>
      <c r="K35" s="1085"/>
      <c r="L35" s="1093"/>
      <c r="M35" s="1079"/>
      <c r="N35" s="99">
        <v>6746</v>
      </c>
      <c r="O35" s="99">
        <v>9144</v>
      </c>
      <c r="P35" s="99">
        <v>10970</v>
      </c>
      <c r="Q35" s="99">
        <v>12416</v>
      </c>
      <c r="R35" s="99">
        <v>17946</v>
      </c>
      <c r="S35" s="1093">
        <v>18859</v>
      </c>
      <c r="T35" s="1079"/>
      <c r="U35" s="1079"/>
      <c r="V35" s="1093">
        <v>25258</v>
      </c>
      <c r="W35" s="1079"/>
      <c r="X35" s="1093">
        <v>38861</v>
      </c>
      <c r="Y35" s="1079"/>
    </row>
    <row r="36" spans="1:25" s="2" customFormat="1" ht="12" customHeight="1">
      <c r="A36" s="1091"/>
      <c r="B36" s="1091"/>
      <c r="C36" s="1096"/>
      <c r="D36" s="1096"/>
      <c r="E36" s="1096"/>
      <c r="F36" s="1096"/>
      <c r="G36" s="1079"/>
      <c r="H36" s="1079"/>
      <c r="I36" s="1079"/>
      <c r="J36" s="1084">
        <v>200</v>
      </c>
      <c r="K36" s="1085"/>
      <c r="L36" s="1093"/>
      <c r="M36" s="1079"/>
      <c r="N36" s="1079"/>
      <c r="O36" s="99">
        <v>10629</v>
      </c>
      <c r="P36" s="99">
        <v>12573</v>
      </c>
      <c r="Q36" s="99">
        <v>14287</v>
      </c>
      <c r="R36" s="99">
        <v>19431</v>
      </c>
      <c r="S36" s="1093">
        <v>20574</v>
      </c>
      <c r="T36" s="1079"/>
      <c r="U36" s="1079"/>
      <c r="V36" s="1093">
        <v>28233</v>
      </c>
      <c r="W36" s="1079"/>
      <c r="X36" s="1093">
        <v>40806</v>
      </c>
      <c r="Y36" s="1079"/>
    </row>
    <row r="37" spans="1:25" s="2" customFormat="1" ht="12" customHeight="1">
      <c r="A37" s="1091"/>
      <c r="B37" s="1091"/>
      <c r="C37" s="1096"/>
      <c r="D37" s="1096"/>
      <c r="E37" s="1096"/>
      <c r="F37" s="1096"/>
      <c r="G37" s="1079"/>
      <c r="H37" s="1079"/>
      <c r="I37" s="1079"/>
      <c r="J37" s="1084">
        <v>250</v>
      </c>
      <c r="K37" s="1085"/>
      <c r="L37" s="1093"/>
      <c r="M37" s="1079"/>
      <c r="N37" s="1079"/>
      <c r="O37" s="1079"/>
      <c r="P37" s="99">
        <v>14511</v>
      </c>
      <c r="Q37" s="99">
        <v>16002</v>
      </c>
      <c r="R37" s="99">
        <v>20574</v>
      </c>
      <c r="S37" s="1093">
        <v>22860</v>
      </c>
      <c r="T37" s="1079"/>
      <c r="U37" s="1079"/>
      <c r="V37" s="1093">
        <v>32922</v>
      </c>
      <c r="W37" s="1079"/>
      <c r="X37" s="1093">
        <v>47322</v>
      </c>
      <c r="Y37" s="1079"/>
    </row>
    <row r="38" spans="1:25" s="2" customFormat="1" ht="12" customHeight="1">
      <c r="A38" s="1091"/>
      <c r="B38" s="1091"/>
      <c r="C38" s="1096"/>
      <c r="D38" s="1096"/>
      <c r="E38" s="1096"/>
      <c r="F38" s="1096"/>
      <c r="G38" s="1079"/>
      <c r="H38" s="1079"/>
      <c r="I38" s="1079"/>
      <c r="J38" s="1084">
        <v>300</v>
      </c>
      <c r="K38" s="1085"/>
      <c r="L38" s="1093"/>
      <c r="M38" s="1079"/>
      <c r="N38" s="1079"/>
      <c r="O38" s="1079"/>
      <c r="P38" s="1079"/>
      <c r="Q38" s="99">
        <v>18971</v>
      </c>
      <c r="R38" s="99">
        <v>22255</v>
      </c>
      <c r="S38" s="1093">
        <v>25947</v>
      </c>
      <c r="T38" s="1079"/>
      <c r="U38" s="1079"/>
      <c r="V38" s="1093">
        <v>35657</v>
      </c>
      <c r="W38" s="1079"/>
      <c r="X38" s="1093">
        <v>49260</v>
      </c>
      <c r="Y38" s="1079"/>
    </row>
    <row r="39" spans="1:25" s="2" customFormat="1" ht="12" customHeight="1">
      <c r="A39" s="1091"/>
      <c r="B39" s="1091"/>
      <c r="C39" s="1096"/>
      <c r="D39" s="1096"/>
      <c r="E39" s="1096"/>
      <c r="F39" s="1096"/>
      <c r="G39" s="1079"/>
      <c r="H39" s="1079"/>
      <c r="I39" s="1079"/>
      <c r="J39" s="1084">
        <v>350</v>
      </c>
      <c r="K39" s="1085"/>
      <c r="L39" s="1093"/>
      <c r="M39" s="1079"/>
      <c r="N39" s="1079"/>
      <c r="O39" s="1079"/>
      <c r="P39" s="1079"/>
      <c r="Q39" s="1079"/>
      <c r="R39" s="99">
        <v>26636</v>
      </c>
      <c r="S39" s="1093">
        <v>28575</v>
      </c>
      <c r="T39" s="1079"/>
      <c r="U39" s="1079"/>
      <c r="V39" s="1093">
        <v>38861</v>
      </c>
      <c r="W39" s="1079"/>
      <c r="X39" s="1093">
        <v>53037</v>
      </c>
      <c r="Y39" s="1079"/>
    </row>
    <row r="40" spans="1:25" s="2" customFormat="1" ht="12" customHeight="1">
      <c r="A40" s="1091"/>
      <c r="B40" s="1091"/>
      <c r="C40" s="1096"/>
      <c r="D40" s="1096"/>
      <c r="E40" s="1096"/>
      <c r="F40" s="1096"/>
      <c r="G40" s="1079"/>
      <c r="H40" s="1079"/>
      <c r="I40" s="1079"/>
      <c r="J40" s="1084">
        <v>400</v>
      </c>
      <c r="K40" s="1085"/>
      <c r="L40" s="1093"/>
      <c r="M40" s="1079"/>
      <c r="N40" s="1079"/>
      <c r="O40" s="1079"/>
      <c r="P40" s="1079"/>
      <c r="Q40" s="1079"/>
      <c r="R40" s="1079"/>
      <c r="S40" s="1093">
        <v>32575</v>
      </c>
      <c r="T40" s="1079"/>
      <c r="U40" s="1079"/>
      <c r="V40" s="1093">
        <v>41260</v>
      </c>
      <c r="W40" s="1079"/>
      <c r="X40" s="1093">
        <v>55782</v>
      </c>
      <c r="Y40" s="1079"/>
    </row>
    <row r="41" spans="1:25" s="2" customFormat="1" ht="12" customHeight="1">
      <c r="A41" s="1091"/>
      <c r="B41" s="1091"/>
      <c r="C41" s="1096"/>
      <c r="D41" s="1096"/>
      <c r="E41" s="1096"/>
      <c r="F41" s="1096"/>
      <c r="G41" s="1079"/>
      <c r="H41" s="1079"/>
      <c r="I41" s="1079"/>
      <c r="J41" s="1084">
        <v>500</v>
      </c>
      <c r="K41" s="1085"/>
      <c r="L41" s="1093"/>
      <c r="M41" s="1079"/>
      <c r="N41" s="1079"/>
      <c r="O41" s="1079"/>
      <c r="P41" s="1079"/>
      <c r="Q41" s="1079"/>
      <c r="R41" s="1079"/>
      <c r="S41" s="1079"/>
      <c r="T41" s="1079"/>
      <c r="U41" s="1079"/>
      <c r="V41" s="1093">
        <v>43545</v>
      </c>
      <c r="W41" s="1079"/>
      <c r="X41" s="1093">
        <v>71784</v>
      </c>
      <c r="Y41" s="1079"/>
    </row>
    <row r="42" spans="1:25" s="2" customFormat="1" ht="12" customHeight="1">
      <c r="A42" s="1091"/>
      <c r="B42" s="1091"/>
      <c r="C42" s="1096"/>
      <c r="D42" s="1096"/>
      <c r="E42" s="1096"/>
      <c r="F42" s="1096"/>
      <c r="G42" s="1079"/>
      <c r="H42" s="1079"/>
      <c r="I42" s="1079"/>
      <c r="J42" s="1084">
        <v>600</v>
      </c>
      <c r="K42" s="1085"/>
      <c r="L42" s="1093"/>
      <c r="M42" s="1079"/>
      <c r="N42" s="1079"/>
      <c r="O42" s="1079"/>
      <c r="P42" s="1079"/>
      <c r="Q42" s="1079"/>
      <c r="R42" s="1079"/>
      <c r="S42" s="1079"/>
      <c r="T42" s="1079"/>
      <c r="U42" s="1079"/>
      <c r="V42" s="1079"/>
      <c r="W42" s="1079"/>
      <c r="X42" s="1093">
        <v>88581</v>
      </c>
      <c r="Y42" s="1079"/>
    </row>
    <row r="43" spans="1:25" s="2" customFormat="1" ht="12" customHeight="1">
      <c r="A43" s="1083" t="s">
        <v>749</v>
      </c>
      <c r="B43" s="1083"/>
      <c r="C43" s="1083"/>
      <c r="D43" s="1083"/>
      <c r="E43" s="1083"/>
      <c r="F43" s="1083"/>
      <c r="G43" s="1083"/>
      <c r="H43" s="1083"/>
      <c r="I43" s="1083"/>
      <c r="J43" s="1083"/>
      <c r="K43" s="1083"/>
      <c r="L43" s="1083"/>
      <c r="M43" s="1083"/>
      <c r="N43" s="1083"/>
      <c r="O43" s="1083"/>
      <c r="P43" s="1083"/>
      <c r="Q43" s="1083"/>
      <c r="R43" s="1083"/>
      <c r="S43" s="1083"/>
      <c r="T43" s="1083"/>
      <c r="U43" s="1083"/>
      <c r="V43" s="1083"/>
      <c r="W43" s="1083"/>
      <c r="X43" s="1083"/>
      <c r="Y43" s="1083"/>
    </row>
    <row r="44" spans="1:25" s="2" customFormat="1" ht="12" customHeight="1">
      <c r="A44" s="1088"/>
      <c r="B44" s="1079"/>
      <c r="C44" s="1083" t="s">
        <v>749</v>
      </c>
      <c r="D44" s="1097"/>
      <c r="E44" s="1097"/>
      <c r="F44" s="1097"/>
      <c r="G44" s="972" t="s">
        <v>750</v>
      </c>
      <c r="H44" s="1079"/>
      <c r="I44" s="1079"/>
      <c r="J44" s="1039"/>
      <c r="K44" s="1031"/>
      <c r="L44" s="1084">
        <v>100</v>
      </c>
      <c r="M44" s="1085"/>
      <c r="N44" s="220">
        <v>150</v>
      </c>
      <c r="O44" s="220">
        <v>200</v>
      </c>
      <c r="P44" s="220">
        <v>250</v>
      </c>
      <c r="Q44" s="220">
        <v>300</v>
      </c>
      <c r="R44" s="220">
        <v>350</v>
      </c>
      <c r="S44" s="1084">
        <v>400</v>
      </c>
      <c r="T44" s="1085"/>
      <c r="U44" s="1085"/>
      <c r="V44" s="1084">
        <v>500</v>
      </c>
      <c r="W44" s="1085"/>
      <c r="X44" s="1084">
        <v>600</v>
      </c>
      <c r="Y44" s="1085"/>
    </row>
    <row r="45" spans="1:25" s="2" customFormat="1" ht="12" customHeight="1">
      <c r="A45" s="1079"/>
      <c r="B45" s="1079"/>
      <c r="C45" s="1097"/>
      <c r="D45" s="1097"/>
      <c r="E45" s="1097"/>
      <c r="F45" s="1097"/>
      <c r="G45" s="1079"/>
      <c r="H45" s="1079"/>
      <c r="I45" s="1079"/>
      <c r="J45" s="1084">
        <v>100</v>
      </c>
      <c r="K45" s="1085"/>
      <c r="L45" s="1093">
        <v>4087</v>
      </c>
      <c r="M45" s="1079"/>
      <c r="N45" s="99">
        <v>5180</v>
      </c>
      <c r="O45" s="99">
        <v>6230</v>
      </c>
      <c r="P45" s="99">
        <v>10287</v>
      </c>
      <c r="Q45" s="99">
        <v>12113</v>
      </c>
      <c r="R45" s="99">
        <v>15890</v>
      </c>
      <c r="S45" s="1093">
        <v>19319</v>
      </c>
      <c r="T45" s="1079"/>
      <c r="U45" s="1079"/>
      <c r="V45" s="1093">
        <v>26860</v>
      </c>
      <c r="W45" s="1079"/>
      <c r="X45" s="1093">
        <v>40341</v>
      </c>
      <c r="Y45" s="1079"/>
    </row>
    <row r="46" spans="1:25" s="2" customFormat="1" ht="12" customHeight="1">
      <c r="A46" s="1079"/>
      <c r="B46" s="1079"/>
      <c r="C46" s="1097"/>
      <c r="D46" s="1097"/>
      <c r="E46" s="1097"/>
      <c r="F46" s="1097"/>
      <c r="G46" s="1079"/>
      <c r="H46" s="1079"/>
      <c r="I46" s="1079"/>
      <c r="J46" s="1084">
        <v>150</v>
      </c>
      <c r="K46" s="1085"/>
      <c r="L46" s="1093"/>
      <c r="M46" s="1079"/>
      <c r="N46" s="99">
        <v>5390</v>
      </c>
      <c r="O46" s="99">
        <v>6678</v>
      </c>
      <c r="P46" s="99">
        <v>11318</v>
      </c>
      <c r="Q46" s="99">
        <v>9999</v>
      </c>
      <c r="R46" s="99">
        <v>16573</v>
      </c>
      <c r="S46" s="1093">
        <v>20002</v>
      </c>
      <c r="T46" s="1079"/>
      <c r="U46" s="1079"/>
      <c r="V46" s="1093">
        <v>27661</v>
      </c>
      <c r="W46" s="1079"/>
      <c r="X46" s="1093">
        <v>41719</v>
      </c>
      <c r="Y46" s="1079"/>
    </row>
    <row r="47" spans="1:25" s="2" customFormat="1" ht="12" customHeight="1">
      <c r="A47" s="1079"/>
      <c r="B47" s="1079"/>
      <c r="C47" s="1097"/>
      <c r="D47" s="1097"/>
      <c r="E47" s="1097"/>
      <c r="F47" s="1097"/>
      <c r="G47" s="1079"/>
      <c r="H47" s="1079"/>
      <c r="I47" s="1079"/>
      <c r="J47" s="1084">
        <v>200</v>
      </c>
      <c r="K47" s="1085"/>
      <c r="L47" s="1093"/>
      <c r="M47" s="1079"/>
      <c r="N47" s="1079"/>
      <c r="O47" s="99">
        <v>7673</v>
      </c>
      <c r="P47" s="99">
        <v>12573</v>
      </c>
      <c r="Q47" s="99">
        <v>13828</v>
      </c>
      <c r="R47" s="99">
        <v>17369</v>
      </c>
      <c r="S47" s="1093">
        <v>20921</v>
      </c>
      <c r="T47" s="1079"/>
      <c r="U47" s="1079"/>
      <c r="V47" s="1093">
        <v>29258</v>
      </c>
      <c r="W47" s="1079"/>
      <c r="X47" s="1093">
        <v>42234</v>
      </c>
      <c r="Y47" s="1079"/>
    </row>
    <row r="48" spans="1:25" s="2" customFormat="1" ht="12" customHeight="1">
      <c r="A48" s="1079"/>
      <c r="B48" s="1079"/>
      <c r="C48" s="1097"/>
      <c r="D48" s="1097"/>
      <c r="E48" s="1097"/>
      <c r="F48" s="1097"/>
      <c r="G48" s="1079"/>
      <c r="H48" s="1079"/>
      <c r="I48" s="1079"/>
      <c r="J48" s="1084">
        <v>250</v>
      </c>
      <c r="K48" s="1085"/>
      <c r="L48" s="1093"/>
      <c r="M48" s="1079"/>
      <c r="N48" s="1079"/>
      <c r="O48" s="1079"/>
      <c r="P48" s="99">
        <v>13032</v>
      </c>
      <c r="Q48" s="99">
        <v>14399</v>
      </c>
      <c r="R48" s="99">
        <v>18635</v>
      </c>
      <c r="S48" s="1093">
        <v>22400</v>
      </c>
      <c r="T48" s="1079"/>
      <c r="U48" s="1079"/>
      <c r="V48" s="1093">
        <v>32687</v>
      </c>
      <c r="W48" s="1079"/>
      <c r="X48" s="1093">
        <v>43321</v>
      </c>
      <c r="Y48" s="1079"/>
    </row>
    <row r="49" spans="1:25" s="2" customFormat="1" ht="12" customHeight="1">
      <c r="A49" s="1079"/>
      <c r="B49" s="1079"/>
      <c r="C49" s="1097"/>
      <c r="D49" s="1097"/>
      <c r="E49" s="1097"/>
      <c r="F49" s="1097"/>
      <c r="G49" s="1079"/>
      <c r="H49" s="1079"/>
      <c r="I49" s="1079"/>
      <c r="J49" s="1084">
        <v>300</v>
      </c>
      <c r="K49" s="1085"/>
      <c r="L49" s="1093"/>
      <c r="M49" s="1079"/>
      <c r="N49" s="1079"/>
      <c r="O49" s="1079"/>
      <c r="P49" s="1079"/>
      <c r="Q49" s="99">
        <v>16461</v>
      </c>
      <c r="R49" s="99">
        <v>19319</v>
      </c>
      <c r="S49" s="1093">
        <v>24765</v>
      </c>
      <c r="T49" s="1079"/>
      <c r="U49" s="1079"/>
      <c r="V49" s="1093">
        <v>33376</v>
      </c>
      <c r="W49" s="1079"/>
      <c r="X49" s="1093">
        <v>47210</v>
      </c>
      <c r="Y49" s="1079"/>
    </row>
    <row r="50" spans="1:25" s="2" customFormat="1" ht="12" customHeight="1">
      <c r="A50" s="1079"/>
      <c r="B50" s="1079"/>
      <c r="C50" s="1097"/>
      <c r="D50" s="1097"/>
      <c r="E50" s="1097"/>
      <c r="F50" s="1097"/>
      <c r="G50" s="1079"/>
      <c r="H50" s="1079"/>
      <c r="I50" s="1079"/>
      <c r="J50" s="1084">
        <v>350</v>
      </c>
      <c r="K50" s="1085"/>
      <c r="L50" s="1093"/>
      <c r="M50" s="1079"/>
      <c r="N50" s="1079"/>
      <c r="O50" s="1079"/>
      <c r="P50" s="1079"/>
      <c r="Q50" s="1079"/>
      <c r="R50" s="99">
        <v>21661</v>
      </c>
      <c r="S50" s="1093">
        <v>27168</v>
      </c>
      <c r="T50" s="1079"/>
      <c r="U50" s="1079"/>
      <c r="V50" s="1093">
        <v>35881</v>
      </c>
      <c r="W50" s="1079"/>
      <c r="X50" s="1093">
        <v>49608</v>
      </c>
      <c r="Y50" s="1079"/>
    </row>
    <row r="51" spans="1:25" s="2" customFormat="1" ht="12" customHeight="1">
      <c r="A51" s="1079"/>
      <c r="B51" s="1079"/>
      <c r="C51" s="1097"/>
      <c r="D51" s="1097"/>
      <c r="E51" s="1097"/>
      <c r="F51" s="1097"/>
      <c r="G51" s="1079"/>
      <c r="H51" s="1079"/>
      <c r="I51" s="1079"/>
      <c r="J51" s="1084">
        <v>400</v>
      </c>
      <c r="K51" s="1085"/>
      <c r="L51" s="1093"/>
      <c r="M51" s="1079"/>
      <c r="N51" s="1079"/>
      <c r="O51" s="1079"/>
      <c r="P51" s="1079"/>
      <c r="Q51" s="1079"/>
      <c r="R51" s="1079"/>
      <c r="S51" s="1093">
        <v>29370</v>
      </c>
      <c r="T51" s="1079"/>
      <c r="U51" s="1079"/>
      <c r="V51" s="1093">
        <v>37719</v>
      </c>
      <c r="W51" s="1079"/>
      <c r="X51" s="1093">
        <v>50975</v>
      </c>
      <c r="Y51" s="1079"/>
    </row>
    <row r="52" spans="1:25" s="2" customFormat="1" ht="12" customHeight="1">
      <c r="A52" s="1079"/>
      <c r="B52" s="1079"/>
      <c r="C52" s="1097"/>
      <c r="D52" s="1097"/>
      <c r="E52" s="1097"/>
      <c r="F52" s="1097"/>
      <c r="G52" s="1079"/>
      <c r="H52" s="1079"/>
      <c r="I52" s="1079"/>
      <c r="J52" s="1084">
        <v>500</v>
      </c>
      <c r="K52" s="1085"/>
      <c r="L52" s="1093"/>
      <c r="M52" s="1079"/>
      <c r="N52" s="1079"/>
      <c r="O52" s="1079"/>
      <c r="P52" s="1079"/>
      <c r="Q52" s="1079"/>
      <c r="R52" s="1079"/>
      <c r="S52" s="1079"/>
      <c r="T52" s="1079"/>
      <c r="U52" s="1079"/>
      <c r="V52" s="1093">
        <v>46974</v>
      </c>
      <c r="W52" s="1079"/>
      <c r="X52" s="1093">
        <v>64355</v>
      </c>
      <c r="Y52" s="1079"/>
    </row>
    <row r="53" spans="1:25" s="2" customFormat="1" ht="12" customHeight="1">
      <c r="A53" s="1079"/>
      <c r="B53" s="1079"/>
      <c r="C53" s="1097"/>
      <c r="D53" s="1097"/>
      <c r="E53" s="1097"/>
      <c r="F53" s="1097"/>
      <c r="G53" s="1079"/>
      <c r="H53" s="1079"/>
      <c r="I53" s="1079"/>
      <c r="J53" s="1084">
        <v>600</v>
      </c>
      <c r="K53" s="1085"/>
      <c r="L53" s="1093"/>
      <c r="M53" s="1079"/>
      <c r="N53" s="1079"/>
      <c r="O53" s="1079"/>
      <c r="P53" s="1079"/>
      <c r="Q53" s="1079"/>
      <c r="R53" s="1079"/>
      <c r="S53" s="1079"/>
      <c r="T53" s="1079"/>
      <c r="U53" s="1079"/>
      <c r="V53" s="1079"/>
      <c r="W53" s="1079"/>
      <c r="X53" s="1093">
        <v>70182</v>
      </c>
      <c r="Y53" s="1079"/>
    </row>
    <row r="54" spans="1:25" s="2" customFormat="1" ht="12" customHeight="1">
      <c r="A54" s="1083" t="s">
        <v>751</v>
      </c>
      <c r="B54" s="1083"/>
      <c r="C54" s="1083"/>
      <c r="D54" s="1083"/>
      <c r="E54" s="1083"/>
      <c r="F54" s="1083"/>
      <c r="G54" s="1083"/>
      <c r="H54" s="1083"/>
      <c r="I54" s="1083"/>
      <c r="J54" s="1083"/>
      <c r="K54" s="1083"/>
      <c r="L54" s="1083"/>
      <c r="M54" s="1083"/>
      <c r="N54" s="1083"/>
      <c r="O54" s="1083"/>
      <c r="P54" s="1083"/>
      <c r="Q54" s="1083"/>
      <c r="R54" s="1083"/>
      <c r="S54" s="1083"/>
      <c r="T54" s="1083"/>
      <c r="U54" s="1083"/>
      <c r="V54" s="1083"/>
      <c r="W54" s="1083"/>
      <c r="X54" s="1083"/>
      <c r="Y54" s="1083"/>
    </row>
    <row r="55" spans="1:25" s="2" customFormat="1" ht="12" customHeight="1">
      <c r="A55" s="1083"/>
      <c r="B55" s="1091"/>
      <c r="C55" s="1083" t="s">
        <v>751</v>
      </c>
      <c r="D55" s="1098"/>
      <c r="E55" s="1098"/>
      <c r="F55" s="1098"/>
      <c r="G55" s="972" t="s">
        <v>752</v>
      </c>
      <c r="H55" s="1079"/>
      <c r="I55" s="1079"/>
      <c r="J55" s="1039"/>
      <c r="K55" s="1031"/>
      <c r="L55" s="1084">
        <v>100</v>
      </c>
      <c r="M55" s="1085"/>
      <c r="N55" s="220">
        <v>150</v>
      </c>
      <c r="O55" s="220">
        <v>200</v>
      </c>
      <c r="P55" s="220">
        <v>250</v>
      </c>
      <c r="Q55" s="220">
        <v>300</v>
      </c>
      <c r="R55" s="220">
        <v>350</v>
      </c>
      <c r="S55" s="1084">
        <v>400</v>
      </c>
      <c r="T55" s="1085"/>
      <c r="U55" s="1085"/>
      <c r="V55" s="1084">
        <v>500</v>
      </c>
      <c r="W55" s="1085"/>
      <c r="X55" s="1084">
        <v>600</v>
      </c>
      <c r="Y55" s="1085"/>
    </row>
    <row r="56" spans="1:25" s="2" customFormat="1" ht="12" customHeight="1">
      <c r="A56" s="1091"/>
      <c r="B56" s="1091"/>
      <c r="C56" s="1098"/>
      <c r="D56" s="1098"/>
      <c r="E56" s="1098"/>
      <c r="F56" s="1098"/>
      <c r="G56" s="1079"/>
      <c r="H56" s="1079"/>
      <c r="I56" s="1079"/>
      <c r="J56" s="1084">
        <v>100</v>
      </c>
      <c r="K56" s="1085"/>
      <c r="L56" s="1093">
        <v>4780</v>
      </c>
      <c r="M56" s="1079"/>
      <c r="N56" s="99">
        <v>5890</v>
      </c>
      <c r="O56" s="99">
        <v>9491</v>
      </c>
      <c r="P56" s="99">
        <v>11206</v>
      </c>
      <c r="Q56" s="99">
        <v>12920</v>
      </c>
      <c r="R56" s="99">
        <v>18059</v>
      </c>
      <c r="S56" s="1093">
        <v>18971</v>
      </c>
      <c r="T56" s="1079"/>
      <c r="U56" s="1079"/>
      <c r="V56" s="1093">
        <v>26401</v>
      </c>
      <c r="W56" s="1079"/>
      <c r="X56" s="1093">
        <v>38861</v>
      </c>
      <c r="Y56" s="1079"/>
    </row>
    <row r="57" spans="1:25" s="2" customFormat="1" ht="12" customHeight="1">
      <c r="A57" s="1091"/>
      <c r="B57" s="1091"/>
      <c r="C57" s="1098"/>
      <c r="D57" s="1098"/>
      <c r="E57" s="1098"/>
      <c r="F57" s="1098"/>
      <c r="G57" s="1079"/>
      <c r="H57" s="1079"/>
      <c r="I57" s="1079"/>
      <c r="J57" s="1084">
        <v>150</v>
      </c>
      <c r="K57" s="1085"/>
      <c r="L57" s="1093"/>
      <c r="M57" s="1079"/>
      <c r="N57" s="99">
        <v>6435</v>
      </c>
      <c r="O57" s="99">
        <v>11206</v>
      </c>
      <c r="P57" s="99">
        <v>13032</v>
      </c>
      <c r="Q57" s="99">
        <v>14175</v>
      </c>
      <c r="R57" s="99">
        <v>19543</v>
      </c>
      <c r="S57" s="1093">
        <v>20462</v>
      </c>
      <c r="T57" s="1079"/>
      <c r="U57" s="1079"/>
      <c r="V57" s="1093">
        <v>28238</v>
      </c>
      <c r="W57" s="1079"/>
      <c r="X57" s="1093">
        <v>40576</v>
      </c>
      <c r="Y57" s="1079"/>
    </row>
    <row r="58" spans="1:25" s="2" customFormat="1" ht="12" customHeight="1">
      <c r="A58" s="1091"/>
      <c r="B58" s="1091"/>
      <c r="C58" s="1098"/>
      <c r="D58" s="1098"/>
      <c r="E58" s="1098"/>
      <c r="F58" s="1098"/>
      <c r="G58" s="1079"/>
      <c r="H58" s="1079"/>
      <c r="I58" s="1079"/>
      <c r="J58" s="1084">
        <v>200</v>
      </c>
      <c r="K58" s="1085"/>
      <c r="L58" s="1093"/>
      <c r="M58" s="1079"/>
      <c r="N58" s="1079"/>
      <c r="O58" s="99">
        <v>8999</v>
      </c>
      <c r="P58" s="99">
        <v>14517</v>
      </c>
      <c r="Q58" s="99">
        <v>16002</v>
      </c>
      <c r="R58" s="99">
        <v>21375</v>
      </c>
      <c r="S58" s="1093">
        <v>22411</v>
      </c>
      <c r="T58" s="1079"/>
      <c r="U58" s="1079"/>
      <c r="V58" s="1093">
        <v>30003</v>
      </c>
      <c r="W58" s="1079"/>
      <c r="X58" s="1093">
        <v>42633</v>
      </c>
      <c r="Y58" s="1079"/>
    </row>
    <row r="59" spans="1:25" s="2" customFormat="1" ht="12" customHeight="1">
      <c r="A59" s="1091"/>
      <c r="B59" s="1091"/>
      <c r="C59" s="1098"/>
      <c r="D59" s="1098"/>
      <c r="E59" s="1098"/>
      <c r="F59" s="1098"/>
      <c r="G59" s="1079"/>
      <c r="H59" s="1079"/>
      <c r="I59" s="1079"/>
      <c r="J59" s="1084">
        <v>250</v>
      </c>
      <c r="K59" s="1085"/>
      <c r="L59" s="1093"/>
      <c r="M59" s="1079"/>
      <c r="N59" s="1079"/>
      <c r="O59" s="1079"/>
      <c r="P59" s="99">
        <v>17369</v>
      </c>
      <c r="Q59" s="99">
        <v>18058</v>
      </c>
      <c r="R59" s="99">
        <v>23667</v>
      </c>
      <c r="S59" s="1093">
        <v>24003</v>
      </c>
      <c r="T59" s="1079"/>
      <c r="U59" s="1079"/>
      <c r="V59" s="1093">
        <v>34738</v>
      </c>
      <c r="W59" s="1079"/>
      <c r="X59" s="1093">
        <v>49148</v>
      </c>
      <c r="Y59" s="1079"/>
    </row>
    <row r="60" spans="1:25" s="2" customFormat="1" ht="12" customHeight="1">
      <c r="A60" s="1091"/>
      <c r="B60" s="1091"/>
      <c r="C60" s="1098"/>
      <c r="D60" s="1098"/>
      <c r="E60" s="1098"/>
      <c r="F60" s="1098"/>
      <c r="G60" s="1079"/>
      <c r="H60" s="1079"/>
      <c r="I60" s="1079"/>
      <c r="J60" s="1084">
        <v>300</v>
      </c>
      <c r="K60" s="1085"/>
      <c r="L60" s="1093"/>
      <c r="M60" s="1079"/>
      <c r="N60" s="1079"/>
      <c r="O60" s="1079"/>
      <c r="P60" s="1079"/>
      <c r="Q60" s="99">
        <v>21145</v>
      </c>
      <c r="R60" s="99">
        <v>24922</v>
      </c>
      <c r="S60" s="1093">
        <v>27432</v>
      </c>
      <c r="T60" s="1079"/>
      <c r="U60" s="1079"/>
      <c r="V60" s="1093">
        <v>36351</v>
      </c>
      <c r="W60" s="1079"/>
      <c r="X60" s="1093">
        <v>50863</v>
      </c>
      <c r="Y60" s="1079"/>
    </row>
    <row r="61" spans="1:25" s="2" customFormat="1" ht="12" customHeight="1">
      <c r="A61" s="1091"/>
      <c r="B61" s="1091"/>
      <c r="C61" s="1098"/>
      <c r="D61" s="1098"/>
      <c r="E61" s="1098"/>
      <c r="F61" s="1098"/>
      <c r="G61" s="1079"/>
      <c r="H61" s="1079"/>
      <c r="I61" s="1079"/>
      <c r="J61" s="1084">
        <v>350</v>
      </c>
      <c r="K61" s="1085"/>
      <c r="L61" s="1093"/>
      <c r="M61" s="1079"/>
      <c r="N61" s="1079"/>
      <c r="O61" s="1079"/>
      <c r="P61" s="1079"/>
      <c r="Q61" s="1079"/>
      <c r="R61" s="99">
        <v>28351</v>
      </c>
      <c r="S61" s="1093">
        <v>30636</v>
      </c>
      <c r="T61" s="1079"/>
      <c r="U61" s="1079"/>
      <c r="V61" s="1093">
        <v>40800</v>
      </c>
      <c r="W61" s="1079"/>
      <c r="X61" s="1093">
        <v>54863</v>
      </c>
      <c r="Y61" s="1079"/>
    </row>
    <row r="62" spans="1:25" s="2" customFormat="1" ht="12" customHeight="1">
      <c r="A62" s="1091"/>
      <c r="B62" s="1091"/>
      <c r="C62" s="1098"/>
      <c r="D62" s="1098"/>
      <c r="E62" s="1098"/>
      <c r="F62" s="1098"/>
      <c r="G62" s="1079"/>
      <c r="H62" s="1079"/>
      <c r="I62" s="1079"/>
      <c r="J62" s="1084">
        <v>400</v>
      </c>
      <c r="K62" s="1085"/>
      <c r="L62" s="1093"/>
      <c r="M62" s="1079"/>
      <c r="N62" s="1079"/>
      <c r="O62" s="1079"/>
      <c r="P62" s="1079"/>
      <c r="Q62" s="1079"/>
      <c r="R62" s="1079"/>
      <c r="S62" s="1093">
        <v>34290</v>
      </c>
      <c r="T62" s="1079"/>
      <c r="U62" s="1079"/>
      <c r="V62" s="1093">
        <v>41147</v>
      </c>
      <c r="W62" s="1079"/>
      <c r="X62" s="1093">
        <v>57721</v>
      </c>
      <c r="Y62" s="1079"/>
    </row>
    <row r="63" spans="1:25" s="2" customFormat="1" ht="12" customHeight="1">
      <c r="A63" s="1091"/>
      <c r="B63" s="1091"/>
      <c r="C63" s="1098"/>
      <c r="D63" s="1098"/>
      <c r="E63" s="1098"/>
      <c r="F63" s="1098"/>
      <c r="G63" s="1079"/>
      <c r="H63" s="1079"/>
      <c r="I63" s="1079"/>
      <c r="J63" s="1084">
        <v>500</v>
      </c>
      <c r="K63" s="1085"/>
      <c r="L63" s="1093"/>
      <c r="M63" s="1079"/>
      <c r="N63" s="1079"/>
      <c r="O63" s="1079"/>
      <c r="P63" s="1079"/>
      <c r="Q63" s="1079"/>
      <c r="R63" s="1079"/>
      <c r="S63" s="1079"/>
      <c r="T63" s="1079"/>
      <c r="U63" s="1079"/>
      <c r="V63" s="1093">
        <v>45377</v>
      </c>
      <c r="W63" s="1079"/>
      <c r="X63" s="1093">
        <v>73599</v>
      </c>
      <c r="Y63" s="1079"/>
    </row>
    <row r="64" spans="1:25" s="2" customFormat="1" ht="12" customHeight="1">
      <c r="A64" s="1091"/>
      <c r="B64" s="1091"/>
      <c r="C64" s="1098"/>
      <c r="D64" s="1098"/>
      <c r="E64" s="1098"/>
      <c r="F64" s="1098"/>
      <c r="G64" s="1079"/>
      <c r="H64" s="1079"/>
      <c r="I64" s="1079"/>
      <c r="J64" s="1084">
        <v>600</v>
      </c>
      <c r="K64" s="1085"/>
      <c r="L64" s="1093"/>
      <c r="M64" s="1079"/>
      <c r="N64" s="1079"/>
      <c r="O64" s="1079"/>
      <c r="P64" s="1079"/>
      <c r="Q64" s="1079"/>
      <c r="R64" s="1079"/>
      <c r="S64" s="1079"/>
      <c r="T64" s="1079"/>
      <c r="U64" s="1079"/>
      <c r="V64" s="1079"/>
      <c r="W64" s="1079"/>
      <c r="X64" s="1093">
        <v>90296</v>
      </c>
      <c r="Y64" s="1079"/>
    </row>
    <row r="65" spans="1:30" s="2" customFormat="1" ht="12" customHeight="1">
      <c r="A65" s="1083" t="s">
        <v>753</v>
      </c>
      <c r="B65" s="1083"/>
      <c r="C65" s="1083"/>
      <c r="D65" s="1083"/>
      <c r="E65" s="1083"/>
      <c r="F65" s="1083"/>
      <c r="G65" s="1083"/>
      <c r="H65" s="1083"/>
      <c r="I65" s="1083"/>
      <c r="J65" s="1083"/>
      <c r="K65" s="1083"/>
      <c r="L65" s="1083"/>
      <c r="M65" s="1083"/>
      <c r="N65" s="1083"/>
      <c r="O65" s="1083"/>
      <c r="P65" s="1083"/>
      <c r="Q65" s="1083"/>
      <c r="R65" s="1083"/>
      <c r="S65" s="1083"/>
      <c r="T65" s="1083"/>
      <c r="U65" s="1083"/>
      <c r="V65" s="1083"/>
      <c r="W65" s="1083"/>
      <c r="X65" s="1083"/>
      <c r="Y65" s="1083"/>
    </row>
    <row r="66" spans="1:30" s="2" customFormat="1" ht="12" customHeight="1">
      <c r="A66" s="1090"/>
      <c r="B66" s="1091"/>
      <c r="C66" s="1092" t="s">
        <v>754</v>
      </c>
      <c r="D66" s="1104"/>
      <c r="E66" s="1100" t="s">
        <v>755</v>
      </c>
      <c r="F66" s="1100" t="s">
        <v>756</v>
      </c>
      <c r="G66" s="1100" t="s">
        <v>757</v>
      </c>
      <c r="H66" s="1101"/>
      <c r="I66" s="1101"/>
      <c r="J66" s="1100" t="s">
        <v>758</v>
      </c>
      <c r="K66" s="1101"/>
      <c r="L66" s="1100" t="s">
        <v>759</v>
      </c>
      <c r="M66" s="1101"/>
      <c r="N66" s="1100" t="s">
        <v>760</v>
      </c>
      <c r="O66" s="1100" t="s">
        <v>761</v>
      </c>
      <c r="P66" s="1108" t="s">
        <v>762</v>
      </c>
      <c r="Q66" s="1100" t="s">
        <v>763</v>
      </c>
      <c r="R66" s="1100" t="s">
        <v>764</v>
      </c>
      <c r="S66" s="1100" t="s">
        <v>765</v>
      </c>
      <c r="T66" s="1101"/>
      <c r="U66" s="1101"/>
      <c r="V66" s="1100" t="s">
        <v>766</v>
      </c>
      <c r="W66" s="1101"/>
      <c r="X66" s="1100" t="s">
        <v>767</v>
      </c>
      <c r="Y66" s="1101"/>
    </row>
    <row r="67" spans="1:30" ht="12" customHeight="1">
      <c r="A67" s="1090"/>
      <c r="B67" s="1091"/>
      <c r="C67" s="1092"/>
      <c r="D67" s="1104"/>
      <c r="E67" s="1079"/>
      <c r="F67" s="1079"/>
      <c r="G67" s="1079"/>
      <c r="H67" s="1079"/>
      <c r="I67" s="1079"/>
      <c r="J67" s="1079"/>
      <c r="K67" s="1079"/>
      <c r="L67" s="1079"/>
      <c r="M67" s="1079"/>
      <c r="N67" s="1079"/>
      <c r="O67" s="1079"/>
      <c r="P67" s="1079"/>
      <c r="Q67" s="1079"/>
      <c r="R67" s="1079"/>
      <c r="S67" s="1079"/>
      <c r="T67" s="1079"/>
      <c r="U67" s="1079"/>
      <c r="V67" s="1079"/>
      <c r="W67" s="1079"/>
      <c r="X67" s="1079"/>
      <c r="Y67" s="1079"/>
    </row>
    <row r="68" spans="1:30" s="2" customFormat="1" ht="15" customHeight="1">
      <c r="A68" s="1090"/>
      <c r="B68" s="1091"/>
      <c r="C68" s="1104"/>
      <c r="D68" s="1104"/>
      <c r="E68" s="99">
        <v>1602</v>
      </c>
      <c r="F68" s="99">
        <v>1827</v>
      </c>
      <c r="G68" s="1093">
        <v>1827</v>
      </c>
      <c r="H68" s="1105"/>
      <c r="I68" s="1105"/>
      <c r="J68" s="1093">
        <v>1827</v>
      </c>
      <c r="K68" s="1105"/>
      <c r="L68" s="1093">
        <v>3541</v>
      </c>
      <c r="M68" s="1105"/>
      <c r="N68" s="99">
        <v>3776</v>
      </c>
      <c r="O68" s="99">
        <v>6051</v>
      </c>
      <c r="P68" s="99">
        <v>10970</v>
      </c>
      <c r="Q68" s="99">
        <v>14859</v>
      </c>
      <c r="R68" s="99">
        <v>25258</v>
      </c>
      <c r="S68" s="1093">
        <v>34290</v>
      </c>
      <c r="T68" s="1105"/>
      <c r="U68" s="1105"/>
      <c r="V68" s="1093">
        <v>44576</v>
      </c>
      <c r="W68" s="1105"/>
      <c r="X68" s="1093">
        <v>65150</v>
      </c>
      <c r="Y68" s="1099"/>
    </row>
    <row r="69" spans="1:30" s="26" customFormat="1" ht="12" customHeight="1">
      <c r="A69" s="1083" t="s">
        <v>5</v>
      </c>
      <c r="B69" s="1005"/>
      <c r="C69" s="1005"/>
      <c r="D69" s="1005"/>
      <c r="E69" s="1005"/>
      <c r="F69" s="1005"/>
      <c r="G69" s="1109" t="s">
        <v>6</v>
      </c>
      <c r="H69" s="1109"/>
      <c r="I69" s="972" t="s">
        <v>1294</v>
      </c>
      <c r="J69" s="1110"/>
      <c r="K69" s="972"/>
      <c r="L69" s="1110"/>
      <c r="M69" s="1099"/>
      <c r="N69" s="1083" t="s">
        <v>1292</v>
      </c>
      <c r="O69" s="1083"/>
      <c r="P69" s="1111"/>
      <c r="Q69" s="1111"/>
      <c r="R69" s="1111"/>
      <c r="S69" s="1111"/>
      <c r="T69" s="1111"/>
      <c r="U69" s="1111"/>
      <c r="V69" s="1111"/>
      <c r="W69" s="1111"/>
      <c r="X69" s="1111"/>
      <c r="Y69" s="1111"/>
      <c r="Z69" s="55"/>
      <c r="AA69" s="55"/>
      <c r="AB69" s="55"/>
      <c r="AC69" s="55"/>
      <c r="AD69" s="55"/>
    </row>
    <row r="70" spans="1:30" s="26" customFormat="1" ht="12" customHeight="1">
      <c r="A70" s="1003"/>
      <c r="B70" s="1004"/>
      <c r="C70" s="1019" t="s">
        <v>768</v>
      </c>
      <c r="D70" s="1004"/>
      <c r="E70" s="1004"/>
      <c r="F70" s="1004"/>
      <c r="G70" s="973" t="s">
        <v>8</v>
      </c>
      <c r="H70" s="973"/>
      <c r="I70" s="1106" t="s">
        <v>1295</v>
      </c>
      <c r="J70" s="1106"/>
      <c r="K70" s="1093"/>
      <c r="L70" s="1093"/>
      <c r="M70" s="1099"/>
      <c r="N70" s="1111"/>
      <c r="O70" s="1111"/>
      <c r="P70" s="1111"/>
      <c r="Q70" s="1111"/>
      <c r="R70" s="1111"/>
      <c r="S70" s="1111"/>
      <c r="T70" s="1111"/>
      <c r="U70" s="1111"/>
      <c r="V70" s="1111"/>
      <c r="W70" s="1111"/>
      <c r="X70" s="1111"/>
      <c r="Y70" s="1111"/>
      <c r="Z70" s="55"/>
      <c r="AA70" s="55"/>
      <c r="AB70" s="55"/>
      <c r="AC70" s="55"/>
      <c r="AD70" s="55"/>
    </row>
    <row r="71" spans="1:30" s="26" customFormat="1" ht="12" customHeight="1">
      <c r="A71" s="1004"/>
      <c r="B71" s="1004"/>
      <c r="C71" s="1004"/>
      <c r="D71" s="1004"/>
      <c r="E71" s="1004"/>
      <c r="F71" s="1004"/>
      <c r="G71" s="1096"/>
      <c r="H71" s="1096"/>
      <c r="I71" s="1107"/>
      <c r="J71" s="1107"/>
      <c r="K71" s="1095"/>
      <c r="L71" s="1095"/>
      <c r="M71" s="1099"/>
      <c r="N71" s="1111"/>
      <c r="O71" s="1111"/>
      <c r="P71" s="1111"/>
      <c r="Q71" s="1111"/>
      <c r="R71" s="1111"/>
      <c r="S71" s="1111"/>
      <c r="T71" s="1111"/>
      <c r="U71" s="1111"/>
      <c r="V71" s="1111"/>
      <c r="W71" s="1111"/>
      <c r="X71" s="1111"/>
      <c r="Y71" s="1111"/>
      <c r="Z71" s="55"/>
      <c r="AA71" s="55"/>
      <c r="AB71" s="55"/>
      <c r="AC71" s="55"/>
      <c r="AD71" s="55"/>
    </row>
    <row r="72" spans="1:30" s="26" customFormat="1" ht="12" customHeight="1">
      <c r="A72" s="1003"/>
      <c r="B72" s="1004"/>
      <c r="C72" s="1102" t="s">
        <v>1071</v>
      </c>
      <c r="D72" s="1103"/>
      <c r="E72" s="1103"/>
      <c r="F72" s="1103"/>
      <c r="G72" s="973" t="s">
        <v>8</v>
      </c>
      <c r="H72" s="973"/>
      <c r="I72" s="1106" t="s">
        <v>1296</v>
      </c>
      <c r="J72" s="1106"/>
      <c r="K72" s="1093"/>
      <c r="L72" s="1093"/>
      <c r="M72" s="1099"/>
      <c r="N72" s="1111"/>
      <c r="O72" s="1111"/>
      <c r="P72" s="1111"/>
      <c r="Q72" s="1111"/>
      <c r="R72" s="1111"/>
      <c r="S72" s="1111"/>
      <c r="T72" s="1111"/>
      <c r="U72" s="1111"/>
      <c r="V72" s="1111"/>
      <c r="W72" s="1111"/>
      <c r="X72" s="1111"/>
      <c r="Y72" s="1111"/>
      <c r="Z72" s="55"/>
      <c r="AA72" s="55"/>
      <c r="AB72" s="55"/>
      <c r="AC72" s="55"/>
      <c r="AD72" s="55"/>
    </row>
    <row r="73" spans="1:30" s="26" customFormat="1" ht="12" customHeight="1">
      <c r="A73" s="1004"/>
      <c r="B73" s="1004"/>
      <c r="C73" s="1103"/>
      <c r="D73" s="1103"/>
      <c r="E73" s="1103"/>
      <c r="F73" s="1103"/>
      <c r="G73" s="1096"/>
      <c r="H73" s="1096"/>
      <c r="I73" s="1107"/>
      <c r="J73" s="1107"/>
      <c r="K73" s="1095"/>
      <c r="L73" s="1095"/>
      <c r="M73" s="1099"/>
      <c r="N73" s="1111"/>
      <c r="O73" s="1111"/>
      <c r="P73" s="1111"/>
      <c r="Q73" s="1111"/>
      <c r="R73" s="1111"/>
      <c r="S73" s="1111"/>
      <c r="T73" s="1111"/>
      <c r="U73" s="1111"/>
      <c r="V73" s="1111"/>
      <c r="W73" s="1111"/>
      <c r="X73" s="1111"/>
      <c r="Y73" s="1111"/>
      <c r="Z73" s="55"/>
      <c r="AA73" s="55"/>
      <c r="AB73" s="55"/>
      <c r="AC73" s="55"/>
      <c r="AD73" s="55"/>
    </row>
    <row r="74" spans="1:30" s="26" customFormat="1" ht="12" customHeight="1">
      <c r="A74" s="1003"/>
      <c r="B74" s="1004"/>
      <c r="C74" s="1102" t="s">
        <v>1072</v>
      </c>
      <c r="D74" s="1103"/>
      <c r="E74" s="1103"/>
      <c r="F74" s="1103"/>
      <c r="G74" s="973" t="s">
        <v>8</v>
      </c>
      <c r="H74" s="973"/>
      <c r="I74" s="1106" t="s">
        <v>1297</v>
      </c>
      <c r="J74" s="1106"/>
      <c r="K74" s="1093"/>
      <c r="L74" s="1093"/>
      <c r="M74" s="1099"/>
      <c r="N74" s="1111"/>
      <c r="O74" s="1111"/>
      <c r="P74" s="1111"/>
      <c r="Q74" s="1111"/>
      <c r="R74" s="1111"/>
      <c r="S74" s="1111"/>
      <c r="T74" s="1111"/>
      <c r="U74" s="1111"/>
      <c r="V74" s="1111"/>
      <c r="W74" s="1111"/>
      <c r="X74" s="1111"/>
      <c r="Y74" s="1111"/>
      <c r="Z74" s="55"/>
      <c r="AA74" s="55"/>
      <c r="AB74" s="55"/>
      <c r="AC74" s="55"/>
      <c r="AD74" s="55"/>
    </row>
    <row r="75" spans="1:30" s="26" customFormat="1" ht="12" customHeight="1">
      <c r="A75" s="1004"/>
      <c r="B75" s="1004"/>
      <c r="C75" s="1103"/>
      <c r="D75" s="1103"/>
      <c r="E75" s="1103"/>
      <c r="F75" s="1103"/>
      <c r="G75" s="1096"/>
      <c r="H75" s="1096"/>
      <c r="I75" s="1107"/>
      <c r="J75" s="1107"/>
      <c r="K75" s="1095"/>
      <c r="L75" s="1095"/>
      <c r="M75" s="1099"/>
      <c r="N75" s="1111"/>
      <c r="O75" s="1111"/>
      <c r="P75" s="1111"/>
      <c r="Q75" s="1111"/>
      <c r="R75" s="1111"/>
      <c r="S75" s="1111"/>
      <c r="T75" s="1111"/>
      <c r="U75" s="1111"/>
      <c r="V75" s="1111"/>
      <c r="W75" s="1111"/>
      <c r="X75" s="1111"/>
      <c r="Y75" s="1111"/>
      <c r="Z75" s="55"/>
      <c r="AA75" s="55"/>
      <c r="AB75" s="55"/>
      <c r="AC75" s="55"/>
      <c r="AD75" s="55"/>
    </row>
  </sheetData>
  <mergeCells count="314">
    <mergeCell ref="I72:J73"/>
    <mergeCell ref="K72:L73"/>
    <mergeCell ref="N66:N67"/>
    <mergeCell ref="O66:O67"/>
    <mergeCell ref="P66:P67"/>
    <mergeCell ref="Q66:Q67"/>
    <mergeCell ref="R66:R67"/>
    <mergeCell ref="A69:F69"/>
    <mergeCell ref="G69:H69"/>
    <mergeCell ref="I69:J69"/>
    <mergeCell ref="K69:L69"/>
    <mergeCell ref="M69:M75"/>
    <mergeCell ref="N69:Y75"/>
    <mergeCell ref="A70:B71"/>
    <mergeCell ref="C70:F71"/>
    <mergeCell ref="G70:H71"/>
    <mergeCell ref="I70:J71"/>
    <mergeCell ref="A74:B75"/>
    <mergeCell ref="C74:F75"/>
    <mergeCell ref="G74:H75"/>
    <mergeCell ref="I74:J75"/>
    <mergeCell ref="K74:L75"/>
    <mergeCell ref="K70:L71"/>
    <mergeCell ref="A72:B73"/>
    <mergeCell ref="C72:F73"/>
    <mergeCell ref="G72:H73"/>
    <mergeCell ref="J63:K63"/>
    <mergeCell ref="L63:U63"/>
    <mergeCell ref="V63:W63"/>
    <mergeCell ref="X63:Y63"/>
    <mergeCell ref="J64:K64"/>
    <mergeCell ref="L64:W64"/>
    <mergeCell ref="X64:Y64"/>
    <mergeCell ref="A65:Y65"/>
    <mergeCell ref="A66:B68"/>
    <mergeCell ref="C66:D68"/>
    <mergeCell ref="E66:E67"/>
    <mergeCell ref="F66:F67"/>
    <mergeCell ref="G66:I67"/>
    <mergeCell ref="J66:K67"/>
    <mergeCell ref="S66:U67"/>
    <mergeCell ref="V66:W67"/>
    <mergeCell ref="X66:Y67"/>
    <mergeCell ref="G68:I68"/>
    <mergeCell ref="J68:K68"/>
    <mergeCell ref="L68:M68"/>
    <mergeCell ref="S68:U68"/>
    <mergeCell ref="V68:W68"/>
    <mergeCell ref="X68:Y68"/>
    <mergeCell ref="L66:M67"/>
    <mergeCell ref="J61:K61"/>
    <mergeCell ref="L61:Q61"/>
    <mergeCell ref="S61:U61"/>
    <mergeCell ref="V61:W61"/>
    <mergeCell ref="X61:Y61"/>
    <mergeCell ref="J62:K62"/>
    <mergeCell ref="L62:R62"/>
    <mergeCell ref="S62:U62"/>
    <mergeCell ref="V62:W62"/>
    <mergeCell ref="X62:Y62"/>
    <mergeCell ref="J59:K59"/>
    <mergeCell ref="L59:O59"/>
    <mergeCell ref="S59:U59"/>
    <mergeCell ref="V59:W59"/>
    <mergeCell ref="X59:Y59"/>
    <mergeCell ref="J60:K60"/>
    <mergeCell ref="L60:P60"/>
    <mergeCell ref="S60:U60"/>
    <mergeCell ref="V60:W60"/>
    <mergeCell ref="X60:Y60"/>
    <mergeCell ref="A54:Y54"/>
    <mergeCell ref="A55:B64"/>
    <mergeCell ref="C55:F64"/>
    <mergeCell ref="G55:I64"/>
    <mergeCell ref="J55:K55"/>
    <mergeCell ref="L55:M55"/>
    <mergeCell ref="S55:U55"/>
    <mergeCell ref="V55:W55"/>
    <mergeCell ref="X55:Y55"/>
    <mergeCell ref="J56:K56"/>
    <mergeCell ref="L56:M56"/>
    <mergeCell ref="S56:U56"/>
    <mergeCell ref="V56:W56"/>
    <mergeCell ref="X56:Y56"/>
    <mergeCell ref="J57:K57"/>
    <mergeCell ref="L57:M57"/>
    <mergeCell ref="S57:U57"/>
    <mergeCell ref="V57:W57"/>
    <mergeCell ref="X57:Y57"/>
    <mergeCell ref="J58:K58"/>
    <mergeCell ref="L58:N58"/>
    <mergeCell ref="S58:U58"/>
    <mergeCell ref="V58:W58"/>
    <mergeCell ref="X58:Y58"/>
    <mergeCell ref="J53:K53"/>
    <mergeCell ref="L53:W53"/>
    <mergeCell ref="X53:Y53"/>
    <mergeCell ref="J50:K50"/>
    <mergeCell ref="L50:Q50"/>
    <mergeCell ref="S50:U50"/>
    <mergeCell ref="V50:W50"/>
    <mergeCell ref="X50:Y50"/>
    <mergeCell ref="J51:K51"/>
    <mergeCell ref="L51:R51"/>
    <mergeCell ref="S51:U51"/>
    <mergeCell ref="V51:W51"/>
    <mergeCell ref="X51:Y51"/>
    <mergeCell ref="J49:K49"/>
    <mergeCell ref="L49:P49"/>
    <mergeCell ref="S49:U49"/>
    <mergeCell ref="V49:W49"/>
    <mergeCell ref="X49:Y49"/>
    <mergeCell ref="J52:K52"/>
    <mergeCell ref="L52:U52"/>
    <mergeCell ref="V52:W52"/>
    <mergeCell ref="X52:Y52"/>
    <mergeCell ref="V46:W46"/>
    <mergeCell ref="X46:Y46"/>
    <mergeCell ref="J47:K47"/>
    <mergeCell ref="L47:N47"/>
    <mergeCell ref="S47:U47"/>
    <mergeCell ref="V47:W47"/>
    <mergeCell ref="X47:Y47"/>
    <mergeCell ref="J48:K48"/>
    <mergeCell ref="L48:O48"/>
    <mergeCell ref="S48:U48"/>
    <mergeCell ref="V48:W48"/>
    <mergeCell ref="X48:Y48"/>
    <mergeCell ref="J41:K41"/>
    <mergeCell ref="L41:U41"/>
    <mergeCell ref="V41:W41"/>
    <mergeCell ref="X41:Y41"/>
    <mergeCell ref="V44:W44"/>
    <mergeCell ref="X44:Y44"/>
    <mergeCell ref="J45:K45"/>
    <mergeCell ref="L45:M45"/>
    <mergeCell ref="S45:U45"/>
    <mergeCell ref="V45:W45"/>
    <mergeCell ref="X45:Y45"/>
    <mergeCell ref="J42:K42"/>
    <mergeCell ref="L42:W42"/>
    <mergeCell ref="X42:Y42"/>
    <mergeCell ref="A43:Y43"/>
    <mergeCell ref="A44:B53"/>
    <mergeCell ref="C44:F53"/>
    <mergeCell ref="G44:I53"/>
    <mergeCell ref="J44:K44"/>
    <mergeCell ref="L44:M44"/>
    <mergeCell ref="S44:U44"/>
    <mergeCell ref="J46:K46"/>
    <mergeCell ref="L46:M46"/>
    <mergeCell ref="S46:U46"/>
    <mergeCell ref="J39:K39"/>
    <mergeCell ref="L39:Q39"/>
    <mergeCell ref="S39:U39"/>
    <mergeCell ref="V39:W39"/>
    <mergeCell ref="X39:Y39"/>
    <mergeCell ref="J40:K40"/>
    <mergeCell ref="L40:R40"/>
    <mergeCell ref="S40:U40"/>
    <mergeCell ref="V40:W40"/>
    <mergeCell ref="X40:Y40"/>
    <mergeCell ref="J37:K37"/>
    <mergeCell ref="L37:O37"/>
    <mergeCell ref="S37:U37"/>
    <mergeCell ref="V37:W37"/>
    <mergeCell ref="X37:Y37"/>
    <mergeCell ref="J38:K38"/>
    <mergeCell ref="L38:P38"/>
    <mergeCell ref="S38:U38"/>
    <mergeCell ref="V38:W38"/>
    <mergeCell ref="X38:Y38"/>
    <mergeCell ref="A32:Y32"/>
    <mergeCell ref="A33:B42"/>
    <mergeCell ref="C33:F42"/>
    <mergeCell ref="G33:I42"/>
    <mergeCell ref="J33:K33"/>
    <mergeCell ref="L33:M33"/>
    <mergeCell ref="S33:U33"/>
    <mergeCell ref="V33:W33"/>
    <mergeCell ref="X33:Y33"/>
    <mergeCell ref="J34:K34"/>
    <mergeCell ref="L34:M34"/>
    <mergeCell ref="S34:U34"/>
    <mergeCell ref="V34:W34"/>
    <mergeCell ref="X34:Y34"/>
    <mergeCell ref="J35:K35"/>
    <mergeCell ref="L35:M35"/>
    <mergeCell ref="S35:U35"/>
    <mergeCell ref="V35:W35"/>
    <mergeCell ref="X35:Y35"/>
    <mergeCell ref="J36:K36"/>
    <mergeCell ref="L36:N36"/>
    <mergeCell ref="S36:U36"/>
    <mergeCell ref="V36:W36"/>
    <mergeCell ref="X36:Y36"/>
    <mergeCell ref="J30:K30"/>
    <mergeCell ref="L30:U30"/>
    <mergeCell ref="V30:W30"/>
    <mergeCell ref="X30:Y30"/>
    <mergeCell ref="J31:K31"/>
    <mergeCell ref="L31:W31"/>
    <mergeCell ref="X31:Y31"/>
    <mergeCell ref="J28:K28"/>
    <mergeCell ref="L28:Q28"/>
    <mergeCell ref="S28:U28"/>
    <mergeCell ref="V28:W28"/>
    <mergeCell ref="X28:Y28"/>
    <mergeCell ref="J29:K29"/>
    <mergeCell ref="L29:R29"/>
    <mergeCell ref="S29:U29"/>
    <mergeCell ref="V29:W29"/>
    <mergeCell ref="X29:Y29"/>
    <mergeCell ref="J26:K26"/>
    <mergeCell ref="L26:O26"/>
    <mergeCell ref="S26:U26"/>
    <mergeCell ref="V26:W26"/>
    <mergeCell ref="X26:Y26"/>
    <mergeCell ref="J27:K27"/>
    <mergeCell ref="L27:P27"/>
    <mergeCell ref="S27:U27"/>
    <mergeCell ref="V27:W27"/>
    <mergeCell ref="X27:Y27"/>
    <mergeCell ref="J24:K24"/>
    <mergeCell ref="L24:M24"/>
    <mergeCell ref="S24:U24"/>
    <mergeCell ref="V24:W24"/>
    <mergeCell ref="X24:Y24"/>
    <mergeCell ref="J25:K25"/>
    <mergeCell ref="L25:N25"/>
    <mergeCell ref="S25:U25"/>
    <mergeCell ref="V25:W25"/>
    <mergeCell ref="X25:Y25"/>
    <mergeCell ref="S22:U22"/>
    <mergeCell ref="V22:W22"/>
    <mergeCell ref="X22:Y22"/>
    <mergeCell ref="J23:K23"/>
    <mergeCell ref="L23:M23"/>
    <mergeCell ref="S23:U23"/>
    <mergeCell ref="V23:W23"/>
    <mergeCell ref="X23:Y23"/>
    <mergeCell ref="J19:K19"/>
    <mergeCell ref="L19:O19"/>
    <mergeCell ref="J20:K20"/>
    <mergeCell ref="L20:P20"/>
    <mergeCell ref="A21:Y21"/>
    <mergeCell ref="A22:B31"/>
    <mergeCell ref="C22:F31"/>
    <mergeCell ref="G22:I31"/>
    <mergeCell ref="J22:K22"/>
    <mergeCell ref="L22:M22"/>
    <mergeCell ref="A16:B20"/>
    <mergeCell ref="C16:F20"/>
    <mergeCell ref="G16:I20"/>
    <mergeCell ref="J16:K16"/>
    <mergeCell ref="L16:M16"/>
    <mergeCell ref="R16:Y20"/>
    <mergeCell ref="A12:Y12"/>
    <mergeCell ref="A13:B14"/>
    <mergeCell ref="C13:F14"/>
    <mergeCell ref="G13:I14"/>
    <mergeCell ref="J13:K14"/>
    <mergeCell ref="L13:M14"/>
    <mergeCell ref="J17:K17"/>
    <mergeCell ref="L17:M17"/>
    <mergeCell ref="J18:K18"/>
    <mergeCell ref="L18:N18"/>
    <mergeCell ref="N13:N14"/>
    <mergeCell ref="O13:O14"/>
    <mergeCell ref="P13:P14"/>
    <mergeCell ref="Q13:Q14"/>
    <mergeCell ref="R13:Y14"/>
    <mergeCell ref="A15:Y15"/>
    <mergeCell ref="A9:Y9"/>
    <mergeCell ref="A10:B11"/>
    <mergeCell ref="C10:F11"/>
    <mergeCell ref="G10:I11"/>
    <mergeCell ref="J10:K11"/>
    <mergeCell ref="L10:M11"/>
    <mergeCell ref="N10:N11"/>
    <mergeCell ref="O10:O11"/>
    <mergeCell ref="P10:P11"/>
    <mergeCell ref="Q10:Q11"/>
    <mergeCell ref="R10:R11"/>
    <mergeCell ref="S10:U11"/>
    <mergeCell ref="V10:W11"/>
    <mergeCell ref="X10:Y11"/>
    <mergeCell ref="X7:Y7"/>
    <mergeCell ref="C8:F8"/>
    <mergeCell ref="G8:I8"/>
    <mergeCell ref="J8:K8"/>
    <mergeCell ref="L8:M8"/>
    <mergeCell ref="S8:U8"/>
    <mergeCell ref="V8:W8"/>
    <mergeCell ref="X8:Y8"/>
    <mergeCell ref="V5:W5"/>
    <mergeCell ref="X5:Y5"/>
    <mergeCell ref="A6:Y6"/>
    <mergeCell ref="A7:B8"/>
    <mergeCell ref="C7:F7"/>
    <mergeCell ref="G7:I7"/>
    <mergeCell ref="J7:K7"/>
    <mergeCell ref="L7:M7"/>
    <mergeCell ref="S7:U7"/>
    <mergeCell ref="V7:W7"/>
    <mergeCell ref="A1:Y1"/>
    <mergeCell ref="A2:Y2"/>
    <mergeCell ref="A3:Y3"/>
    <mergeCell ref="A4:I5"/>
    <mergeCell ref="J4:K4"/>
    <mergeCell ref="L4:Y4"/>
    <mergeCell ref="J5:K5"/>
    <mergeCell ref="L5:M5"/>
    <mergeCell ref="S5:U5"/>
  </mergeCells>
  <printOptions horizontalCentered="1"/>
  <pageMargins left="0" right="0" top="0.19685039370078741" bottom="0" header="0" footer="0"/>
  <pageSetup paperSize="9" scale="7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9"/>
  <sheetViews>
    <sheetView showGridLines="0" view="pageBreakPreview" zoomScaleNormal="100" zoomScaleSheetLayoutView="100" workbookViewId="0">
      <selection sqref="A1:XFD2"/>
    </sheetView>
  </sheetViews>
  <sheetFormatPr defaultRowHeight="12.75"/>
  <cols>
    <col min="1" max="1" width="48.28515625" style="146" customWidth="1"/>
    <col min="2" max="2" width="4.28515625" style="146" customWidth="1"/>
    <col min="3" max="3" width="10" style="146" hidden="1" customWidth="1"/>
    <col min="4" max="4" width="10" style="212" customWidth="1"/>
    <col min="5" max="5" width="1.28515625" style="212" customWidth="1"/>
    <col min="6" max="6" width="48.28515625" style="146" customWidth="1"/>
    <col min="7" max="7" width="4.28515625" style="146" customWidth="1"/>
    <col min="8" max="8" width="10" style="146" hidden="1" customWidth="1"/>
    <col min="9" max="9" width="10" style="146" customWidth="1"/>
    <col min="10" max="10" width="1.140625" style="2" customWidth="1"/>
    <col min="11" max="30" width="9.140625" style="2"/>
    <col min="31" max="16384" width="9.140625" style="6"/>
  </cols>
  <sheetData>
    <row r="1" spans="1:30" s="16" customFormat="1" ht="99.95" customHeight="1">
      <c r="A1" s="853" t="s">
        <v>1210</v>
      </c>
      <c r="B1" s="854"/>
      <c r="C1" s="854"/>
      <c r="D1" s="854"/>
      <c r="E1" s="854"/>
      <c r="F1" s="854"/>
      <c r="G1" s="854"/>
      <c r="H1" s="854"/>
      <c r="I1" s="854"/>
    </row>
    <row r="2" spans="1:30" s="11" customFormat="1" ht="14.25" customHeight="1">
      <c r="A2" s="814" t="s">
        <v>1223</v>
      </c>
      <c r="B2" s="815"/>
      <c r="C2" s="815"/>
      <c r="D2" s="815"/>
      <c r="E2" s="815"/>
      <c r="F2" s="815"/>
      <c r="G2" s="815"/>
      <c r="H2" s="815"/>
      <c r="I2" s="815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3.5" customHeight="1">
      <c r="A3" s="816" t="s">
        <v>1209</v>
      </c>
      <c r="B3" s="817"/>
      <c r="C3" s="817"/>
      <c r="D3" s="817"/>
      <c r="E3" s="817"/>
      <c r="F3" s="817"/>
      <c r="G3" s="817"/>
      <c r="H3" s="817"/>
      <c r="I3" s="817"/>
    </row>
    <row r="4" spans="1:30" s="22" customFormat="1" ht="24.75" customHeight="1">
      <c r="A4" s="21" t="s">
        <v>5</v>
      </c>
      <c r="B4" s="21" t="s">
        <v>529</v>
      </c>
      <c r="C4" s="50" t="s">
        <v>530</v>
      </c>
      <c r="D4" s="206" t="s">
        <v>1214</v>
      </c>
      <c r="E4" s="21"/>
      <c r="F4" s="21" t="s">
        <v>5</v>
      </c>
      <c r="G4" s="21" t="s">
        <v>6</v>
      </c>
      <c r="H4" s="50" t="s">
        <v>530</v>
      </c>
      <c r="I4" s="210" t="s">
        <v>1214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22" customFormat="1" ht="15" customHeight="1">
      <c r="A5" s="997" t="s">
        <v>669</v>
      </c>
      <c r="B5" s="997"/>
      <c r="C5" s="997"/>
      <c r="D5" s="997"/>
      <c r="E5" s="21"/>
      <c r="F5" s="998" t="s">
        <v>66</v>
      </c>
      <c r="G5" s="998"/>
      <c r="H5" s="998"/>
      <c r="I5" s="99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22" customFormat="1" ht="13.5" customHeight="1">
      <c r="A6" s="98" t="s">
        <v>158</v>
      </c>
      <c r="B6" s="12" t="s">
        <v>8</v>
      </c>
      <c r="C6" s="75">
        <v>3850</v>
      </c>
      <c r="D6" s="36">
        <f>C6+C6*35%</f>
        <v>5197.5</v>
      </c>
      <c r="E6" s="50"/>
      <c r="F6" s="40" t="s">
        <v>48</v>
      </c>
      <c r="G6" s="14" t="s">
        <v>8</v>
      </c>
      <c r="H6" s="129">
        <v>3374</v>
      </c>
      <c r="I6" s="86">
        <f>H6+H6*35%</f>
        <v>4554.8999999999996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22" customFormat="1" ht="13.5" customHeight="1">
      <c r="A7" s="98" t="s">
        <v>1084</v>
      </c>
      <c r="B7" s="12" t="s">
        <v>8</v>
      </c>
      <c r="C7" s="75">
        <v>5395</v>
      </c>
      <c r="D7" s="36">
        <f t="shared" ref="D7:D12" si="0">C7+C7*35%</f>
        <v>7283.25</v>
      </c>
      <c r="E7" s="50"/>
      <c r="F7" s="40" t="s">
        <v>55</v>
      </c>
      <c r="G7" s="14" t="s">
        <v>8</v>
      </c>
      <c r="H7" s="129">
        <v>3650</v>
      </c>
      <c r="I7" s="86">
        <f t="shared" ref="I7:I8" si="1">H7+H7*35%</f>
        <v>4927.5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s="22" customFormat="1" ht="13.5" customHeight="1">
      <c r="A8" s="98" t="s">
        <v>1074</v>
      </c>
      <c r="B8" s="12" t="s">
        <v>8</v>
      </c>
      <c r="C8" s="75">
        <v>2692</v>
      </c>
      <c r="D8" s="36">
        <f t="shared" si="0"/>
        <v>3634.2</v>
      </c>
      <c r="E8" s="50"/>
      <c r="F8" s="40" t="s">
        <v>49</v>
      </c>
      <c r="G8" s="14" t="s">
        <v>8</v>
      </c>
      <c r="H8" s="129">
        <v>16150</v>
      </c>
      <c r="I8" s="86">
        <f t="shared" si="1"/>
        <v>21802.5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s="22" customFormat="1" ht="13.5" customHeight="1">
      <c r="A9" s="98" t="s">
        <v>1075</v>
      </c>
      <c r="B9" s="12" t="s">
        <v>8</v>
      </c>
      <c r="C9" s="75">
        <v>511</v>
      </c>
      <c r="D9" s="36">
        <f t="shared" si="0"/>
        <v>689.85</v>
      </c>
      <c r="E9" s="50"/>
      <c r="F9" s="818" t="s">
        <v>332</v>
      </c>
      <c r="G9" s="818"/>
      <c r="H9" s="818"/>
      <c r="I9" s="81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s="22" customFormat="1" ht="13.5" customHeight="1">
      <c r="A10" s="98" t="s">
        <v>112</v>
      </c>
      <c r="B10" s="12" t="s">
        <v>8</v>
      </c>
      <c r="C10" s="75">
        <v>10606</v>
      </c>
      <c r="D10" s="36">
        <f t="shared" si="0"/>
        <v>14318.1</v>
      </c>
      <c r="E10" s="50"/>
      <c r="F10" s="105" t="s">
        <v>652</v>
      </c>
      <c r="G10" s="106"/>
      <c r="H10" s="107">
        <v>1915</v>
      </c>
      <c r="I10" s="86">
        <f>H10+H10*35%</f>
        <v>2585.25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s="22" customFormat="1" ht="13.5" customHeight="1">
      <c r="A11" s="98" t="s">
        <v>381</v>
      </c>
      <c r="B11" s="12" t="s">
        <v>8</v>
      </c>
      <c r="C11" s="75">
        <v>3517</v>
      </c>
      <c r="D11" s="36">
        <f t="shared" si="0"/>
        <v>4747.95</v>
      </c>
      <c r="E11" s="50"/>
      <c r="F11" s="105" t="s">
        <v>653</v>
      </c>
      <c r="G11" s="106"/>
      <c r="H11" s="107">
        <v>2080</v>
      </c>
      <c r="I11" s="86">
        <f t="shared" ref="I11:I16" si="2">H11+H11*35%</f>
        <v>2808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s="22" customFormat="1" ht="13.5" customHeight="1">
      <c r="A12" s="98" t="s">
        <v>1083</v>
      </c>
      <c r="B12" s="12" t="s">
        <v>8</v>
      </c>
      <c r="C12" s="75">
        <v>8704</v>
      </c>
      <c r="D12" s="36">
        <f t="shared" si="0"/>
        <v>11750.4</v>
      </c>
      <c r="E12" s="50"/>
      <c r="F12" s="105" t="s">
        <v>654</v>
      </c>
      <c r="G12" s="106"/>
      <c r="H12" s="107">
        <v>2825</v>
      </c>
      <c r="I12" s="86">
        <f t="shared" si="2"/>
        <v>3813.75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s="22" customFormat="1" ht="13.5" customHeight="1">
      <c r="A13" s="1112" t="s">
        <v>642</v>
      </c>
      <c r="B13" s="1112"/>
      <c r="C13" s="1112"/>
      <c r="D13" s="1112"/>
      <c r="E13" s="50"/>
      <c r="F13" s="105" t="s">
        <v>655</v>
      </c>
      <c r="G13" s="106"/>
      <c r="H13" s="107">
        <v>3985</v>
      </c>
      <c r="I13" s="86">
        <f t="shared" si="2"/>
        <v>5379.75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s="22" customFormat="1" ht="13.5" customHeight="1">
      <c r="A14" s="40" t="s">
        <v>180</v>
      </c>
      <c r="B14" s="221" t="s">
        <v>951</v>
      </c>
      <c r="C14" s="75">
        <v>13874</v>
      </c>
      <c r="D14" s="104">
        <f>C14+C14*35%</f>
        <v>18729.900000000001</v>
      </c>
      <c r="E14" s="50"/>
      <c r="F14" s="105" t="s">
        <v>656</v>
      </c>
      <c r="G14" s="106"/>
      <c r="H14" s="107">
        <v>4815</v>
      </c>
      <c r="I14" s="86">
        <f t="shared" si="2"/>
        <v>6500.25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s="22" customFormat="1" ht="13.5" customHeight="1">
      <c r="A15" s="40" t="s">
        <v>182</v>
      </c>
      <c r="B15" s="221" t="s">
        <v>951</v>
      </c>
      <c r="C15" s="75">
        <v>13608</v>
      </c>
      <c r="D15" s="104">
        <f t="shared" ref="D15:D53" si="3">C15+C15*35%</f>
        <v>18370.8</v>
      </c>
      <c r="E15" s="50"/>
      <c r="F15" s="105" t="s">
        <v>657</v>
      </c>
      <c r="G15" s="106"/>
      <c r="H15" s="107">
        <v>5645</v>
      </c>
      <c r="I15" s="86">
        <f t="shared" si="2"/>
        <v>7620.75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s="23" customFormat="1" ht="13.5" customHeight="1">
      <c r="A16" s="40" t="s">
        <v>184</v>
      </c>
      <c r="B16" s="221" t="s">
        <v>951</v>
      </c>
      <c r="C16" s="75">
        <v>13209</v>
      </c>
      <c r="D16" s="104">
        <f t="shared" si="3"/>
        <v>17832.150000000001</v>
      </c>
      <c r="E16" s="109"/>
      <c r="F16" s="105" t="s">
        <v>658</v>
      </c>
      <c r="G16" s="106"/>
      <c r="H16" s="107">
        <v>6550</v>
      </c>
      <c r="I16" s="86">
        <f t="shared" si="2"/>
        <v>8842.5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23" customFormat="1" ht="13.5" customHeight="1">
      <c r="A17" s="40" t="s">
        <v>185</v>
      </c>
      <c r="B17" s="221" t="s">
        <v>951</v>
      </c>
      <c r="C17" s="75">
        <v>12041</v>
      </c>
      <c r="D17" s="104">
        <f t="shared" si="3"/>
        <v>16255.349999999999</v>
      </c>
      <c r="E17" s="109"/>
      <c r="F17" s="818" t="s">
        <v>644</v>
      </c>
      <c r="G17" s="818"/>
      <c r="H17" s="818"/>
      <c r="I17" s="818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23" customFormat="1" ht="13.5" customHeight="1">
      <c r="A18" s="40" t="s">
        <v>186</v>
      </c>
      <c r="B18" s="221" t="s">
        <v>951</v>
      </c>
      <c r="C18" s="75">
        <v>13144</v>
      </c>
      <c r="D18" s="104">
        <f t="shared" si="3"/>
        <v>17744.400000000001</v>
      </c>
      <c r="E18" s="109"/>
      <c r="F18" s="40" t="s">
        <v>645</v>
      </c>
      <c r="G18" s="12" t="s">
        <v>8</v>
      </c>
      <c r="H18" s="75">
        <v>1227</v>
      </c>
      <c r="I18" s="86">
        <f>H18+H18*35%</f>
        <v>1656.45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23" customFormat="1" ht="13.5" customHeight="1">
      <c r="A19" s="40" t="s">
        <v>187</v>
      </c>
      <c r="B19" s="221" t="s">
        <v>951</v>
      </c>
      <c r="C19" s="75">
        <v>12629</v>
      </c>
      <c r="D19" s="104">
        <f t="shared" si="3"/>
        <v>17049.150000000001</v>
      </c>
      <c r="E19" s="109"/>
      <c r="F19" s="40" t="s">
        <v>646</v>
      </c>
      <c r="G19" s="12" t="s">
        <v>8</v>
      </c>
      <c r="H19" s="75">
        <v>2455</v>
      </c>
      <c r="I19" s="86">
        <f t="shared" ref="I19:I25" si="4">H19+H19*35%</f>
        <v>3314.25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23" customFormat="1" ht="13.5" customHeight="1">
      <c r="A20" s="40" t="s">
        <v>188</v>
      </c>
      <c r="B20" s="221" t="s">
        <v>951</v>
      </c>
      <c r="C20" s="75">
        <v>6138</v>
      </c>
      <c r="D20" s="104">
        <f t="shared" si="3"/>
        <v>8286.2999999999993</v>
      </c>
      <c r="E20" s="109"/>
      <c r="F20" s="40" t="s">
        <v>647</v>
      </c>
      <c r="G20" s="12" t="s">
        <v>8</v>
      </c>
      <c r="H20" s="75">
        <v>3682</v>
      </c>
      <c r="I20" s="86">
        <f t="shared" si="4"/>
        <v>4970.7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23" customFormat="1" ht="13.5" customHeight="1">
      <c r="A21" s="40" t="s">
        <v>189</v>
      </c>
      <c r="B21" s="221" t="s">
        <v>951</v>
      </c>
      <c r="C21" s="75">
        <v>5745</v>
      </c>
      <c r="D21" s="104">
        <f t="shared" si="3"/>
        <v>7755.75</v>
      </c>
      <c r="E21" s="109"/>
      <c r="F21" s="40" t="s">
        <v>648</v>
      </c>
      <c r="G21" s="12" t="s">
        <v>8</v>
      </c>
      <c r="H21" s="75">
        <v>4909</v>
      </c>
      <c r="I21" s="86">
        <f t="shared" si="4"/>
        <v>6627.15</v>
      </c>
      <c r="J21" s="67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23" customFormat="1" ht="13.5" customHeight="1">
      <c r="A22" s="40" t="s">
        <v>435</v>
      </c>
      <c r="B22" s="221" t="s">
        <v>951</v>
      </c>
      <c r="C22" s="75">
        <v>6172</v>
      </c>
      <c r="D22" s="104">
        <f t="shared" si="3"/>
        <v>8332.2000000000007</v>
      </c>
      <c r="E22" s="109"/>
      <c r="F22" s="40" t="s">
        <v>649</v>
      </c>
      <c r="G22" s="12" t="s">
        <v>8</v>
      </c>
      <c r="H22" s="75">
        <v>6136</v>
      </c>
      <c r="I22" s="86">
        <f t="shared" si="4"/>
        <v>8283.6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23" customFormat="1" ht="13.5" customHeight="1">
      <c r="A23" s="40" t="s">
        <v>385</v>
      </c>
      <c r="B23" s="221" t="s">
        <v>951</v>
      </c>
      <c r="C23" s="75">
        <v>17602</v>
      </c>
      <c r="D23" s="104">
        <f t="shared" si="3"/>
        <v>23762.7</v>
      </c>
      <c r="E23" s="109"/>
      <c r="F23" s="40" t="s">
        <v>650</v>
      </c>
      <c r="G23" s="12" t="s">
        <v>8</v>
      </c>
      <c r="H23" s="75">
        <v>7364</v>
      </c>
      <c r="I23" s="86">
        <f t="shared" si="4"/>
        <v>9941.4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23" customFormat="1" ht="13.5" customHeight="1">
      <c r="A24" s="40" t="s">
        <v>386</v>
      </c>
      <c r="B24" s="221" t="s">
        <v>951</v>
      </c>
      <c r="C24" s="75">
        <v>17917</v>
      </c>
      <c r="D24" s="104">
        <f t="shared" si="3"/>
        <v>24187.95</v>
      </c>
      <c r="E24" s="109"/>
      <c r="F24" s="40" t="s">
        <v>75</v>
      </c>
      <c r="G24" s="12" t="s">
        <v>8</v>
      </c>
      <c r="H24" s="75">
        <v>387</v>
      </c>
      <c r="I24" s="86">
        <f t="shared" si="4"/>
        <v>522.45000000000005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23" customFormat="1" ht="13.5" customHeight="1">
      <c r="A25" s="40" t="s">
        <v>387</v>
      </c>
      <c r="B25" s="221" t="s">
        <v>951</v>
      </c>
      <c r="C25" s="75">
        <v>18384</v>
      </c>
      <c r="D25" s="104">
        <f t="shared" si="3"/>
        <v>24818.400000000001</v>
      </c>
      <c r="E25" s="109"/>
      <c r="F25" s="40" t="s">
        <v>651</v>
      </c>
      <c r="G25" s="12" t="s">
        <v>8</v>
      </c>
      <c r="H25" s="75">
        <v>258</v>
      </c>
      <c r="I25" s="86">
        <f t="shared" si="4"/>
        <v>348.3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23" customFormat="1" ht="13.5" customHeight="1">
      <c r="A26" s="40" t="s">
        <v>190</v>
      </c>
      <c r="B26" s="221" t="s">
        <v>951</v>
      </c>
      <c r="C26" s="75">
        <v>50375</v>
      </c>
      <c r="D26" s="104">
        <f t="shared" si="3"/>
        <v>68006.25</v>
      </c>
      <c r="E26" s="109"/>
      <c r="F26" s="818" t="s">
        <v>33</v>
      </c>
      <c r="G26" s="818"/>
      <c r="H26" s="818"/>
      <c r="I26" s="818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23" customFormat="1" ht="13.5" customHeight="1">
      <c r="A27" s="40" t="s">
        <v>191</v>
      </c>
      <c r="B27" s="221" t="s">
        <v>951</v>
      </c>
      <c r="C27" s="75">
        <v>53181</v>
      </c>
      <c r="D27" s="104">
        <f t="shared" si="3"/>
        <v>71794.350000000006</v>
      </c>
      <c r="E27" s="109"/>
      <c r="F27" s="40" t="s">
        <v>34</v>
      </c>
      <c r="G27" s="12" t="s">
        <v>8</v>
      </c>
      <c r="H27" s="75">
        <v>2976</v>
      </c>
      <c r="I27" s="87">
        <f>H27+H27*35%</f>
        <v>4017.6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23" customFormat="1" ht="13.5" customHeight="1">
      <c r="A28" s="40" t="s">
        <v>192</v>
      </c>
      <c r="B28" s="221" t="s">
        <v>951</v>
      </c>
      <c r="C28" s="75">
        <v>55092</v>
      </c>
      <c r="D28" s="104">
        <f t="shared" si="3"/>
        <v>74374.2</v>
      </c>
      <c r="E28" s="109"/>
      <c r="F28" s="40" t="s">
        <v>35</v>
      </c>
      <c r="G28" s="12" t="s">
        <v>8</v>
      </c>
      <c r="H28" s="75">
        <v>3219</v>
      </c>
      <c r="I28" s="87">
        <f t="shared" ref="I28:I44" si="5">H28+H28*35%</f>
        <v>4345.6499999999996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23" customFormat="1" ht="13.5" customHeight="1">
      <c r="A29" s="40" t="s">
        <v>436</v>
      </c>
      <c r="B29" s="221" t="s">
        <v>951</v>
      </c>
      <c r="C29" s="75">
        <v>1219</v>
      </c>
      <c r="D29" s="104">
        <f t="shared" si="3"/>
        <v>1645.65</v>
      </c>
      <c r="E29" s="109"/>
      <c r="F29" s="40" t="s">
        <v>181</v>
      </c>
      <c r="G29" s="12" t="s">
        <v>8</v>
      </c>
      <c r="H29" s="75">
        <v>16171</v>
      </c>
      <c r="I29" s="87">
        <f t="shared" si="5"/>
        <v>21830.85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23" customFormat="1" ht="13.5" customHeight="1">
      <c r="A30" s="40" t="s">
        <v>437</v>
      </c>
      <c r="B30" s="221" t="s">
        <v>951</v>
      </c>
      <c r="C30" s="75">
        <v>1562</v>
      </c>
      <c r="D30" s="104">
        <f t="shared" si="3"/>
        <v>2108.6999999999998</v>
      </c>
      <c r="E30" s="109"/>
      <c r="F30" s="40" t="s">
        <v>183</v>
      </c>
      <c r="G30" s="12" t="s">
        <v>8</v>
      </c>
      <c r="H30" s="75">
        <v>15487</v>
      </c>
      <c r="I30" s="87">
        <f t="shared" si="5"/>
        <v>20907.45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23" customFormat="1" ht="13.5" customHeight="1">
      <c r="A31" s="40" t="s">
        <v>115</v>
      </c>
      <c r="B31" s="88" t="s">
        <v>952</v>
      </c>
      <c r="C31" s="75">
        <v>979</v>
      </c>
      <c r="D31" s="104">
        <f t="shared" si="3"/>
        <v>1321.65</v>
      </c>
      <c r="E31" s="109"/>
      <c r="F31" s="40" t="s">
        <v>9</v>
      </c>
      <c r="G31" s="12" t="s">
        <v>8</v>
      </c>
      <c r="H31" s="75">
        <v>1792</v>
      </c>
      <c r="I31" s="87">
        <f t="shared" si="5"/>
        <v>2419.1999999999998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23" customFormat="1" ht="13.5" customHeight="1">
      <c r="A32" s="40" t="s">
        <v>194</v>
      </c>
      <c r="B32" s="51" t="s">
        <v>952</v>
      </c>
      <c r="C32" s="75">
        <v>1199</v>
      </c>
      <c r="D32" s="104">
        <f t="shared" si="3"/>
        <v>1618.65</v>
      </c>
      <c r="E32" s="109"/>
      <c r="F32" s="40" t="s">
        <v>659</v>
      </c>
      <c r="G32" s="12" t="s">
        <v>8</v>
      </c>
      <c r="H32" s="75">
        <v>686</v>
      </c>
      <c r="I32" s="87">
        <f t="shared" si="5"/>
        <v>926.1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23" customFormat="1" ht="13.5" customHeight="1">
      <c r="A33" s="98" t="s">
        <v>195</v>
      </c>
      <c r="B33" s="51" t="s">
        <v>952</v>
      </c>
      <c r="C33" s="75">
        <v>2351</v>
      </c>
      <c r="D33" s="104">
        <f t="shared" si="3"/>
        <v>3173.85</v>
      </c>
      <c r="E33" s="109"/>
      <c r="F33" s="40" t="s">
        <v>660</v>
      </c>
      <c r="G33" s="12" t="s">
        <v>8</v>
      </c>
      <c r="H33" s="75">
        <v>820</v>
      </c>
      <c r="I33" s="87">
        <f t="shared" si="5"/>
        <v>1107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23" customFormat="1" ht="13.5" customHeight="1">
      <c r="A34" s="98" t="s">
        <v>504</v>
      </c>
      <c r="B34" s="12" t="s">
        <v>952</v>
      </c>
      <c r="C34" s="75">
        <v>543</v>
      </c>
      <c r="D34" s="104">
        <f t="shared" si="3"/>
        <v>733.05</v>
      </c>
      <c r="E34" s="109"/>
      <c r="F34" s="40" t="s">
        <v>661</v>
      </c>
      <c r="G34" s="12" t="s">
        <v>8</v>
      </c>
      <c r="H34" s="75">
        <v>1156</v>
      </c>
      <c r="I34" s="87">
        <f t="shared" si="5"/>
        <v>1560.6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22" customFormat="1" ht="13.5" customHeight="1">
      <c r="A35" s="40" t="s">
        <v>505</v>
      </c>
      <c r="B35" s="12" t="s">
        <v>952</v>
      </c>
      <c r="C35" s="75">
        <v>351</v>
      </c>
      <c r="D35" s="104">
        <f t="shared" si="3"/>
        <v>473.85</v>
      </c>
      <c r="E35" s="109"/>
      <c r="F35" s="40" t="s">
        <v>662</v>
      </c>
      <c r="G35" s="12" t="s">
        <v>8</v>
      </c>
      <c r="H35" s="75">
        <v>1510</v>
      </c>
      <c r="I35" s="87">
        <f t="shared" si="5"/>
        <v>2038.5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s="22" customFormat="1" ht="13.5" customHeight="1">
      <c r="A36" s="40" t="s">
        <v>43</v>
      </c>
      <c r="B36" s="12" t="s">
        <v>8</v>
      </c>
      <c r="C36" s="75">
        <v>784</v>
      </c>
      <c r="D36" s="104">
        <f t="shared" si="3"/>
        <v>1058.4000000000001</v>
      </c>
      <c r="E36" s="109"/>
      <c r="F36" s="40" t="s">
        <v>663</v>
      </c>
      <c r="G36" s="12" t="s">
        <v>8</v>
      </c>
      <c r="H36" s="75">
        <v>3053</v>
      </c>
      <c r="I36" s="87">
        <f t="shared" si="5"/>
        <v>4121.55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s="22" customFormat="1" ht="13.5" customHeight="1">
      <c r="A37" s="40" t="s">
        <v>80</v>
      </c>
      <c r="B37" s="12" t="s">
        <v>8</v>
      </c>
      <c r="C37" s="75">
        <v>1090</v>
      </c>
      <c r="D37" s="104">
        <f t="shared" si="3"/>
        <v>1471.5</v>
      </c>
      <c r="E37" s="109"/>
      <c r="F37" s="98" t="s">
        <v>10</v>
      </c>
      <c r="G37" s="12" t="s">
        <v>8</v>
      </c>
      <c r="H37" s="75">
        <v>4701</v>
      </c>
      <c r="I37" s="87">
        <f t="shared" si="5"/>
        <v>6346.35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s="22" customFormat="1" ht="13.5" customHeight="1">
      <c r="A38" s="40" t="s">
        <v>81</v>
      </c>
      <c r="B38" s="12" t="s">
        <v>8</v>
      </c>
      <c r="C38" s="75">
        <v>289</v>
      </c>
      <c r="D38" s="104">
        <f t="shared" si="3"/>
        <v>390.15</v>
      </c>
      <c r="E38" s="109"/>
      <c r="F38" s="98" t="s">
        <v>1056</v>
      </c>
      <c r="G38" s="12" t="s">
        <v>8</v>
      </c>
      <c r="H38" s="9">
        <v>123.8</v>
      </c>
      <c r="I38" s="87">
        <f t="shared" si="5"/>
        <v>167.13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s="22" customFormat="1" ht="13.5" customHeight="1">
      <c r="A39" s="40" t="s">
        <v>438</v>
      </c>
      <c r="B39" s="12" t="s">
        <v>8</v>
      </c>
      <c r="C39" s="75">
        <v>573</v>
      </c>
      <c r="D39" s="104">
        <f t="shared" si="3"/>
        <v>773.55</v>
      </c>
      <c r="E39" s="109"/>
      <c r="F39" s="98" t="s">
        <v>1085</v>
      </c>
      <c r="G39" s="12" t="s">
        <v>8</v>
      </c>
      <c r="H39" s="9">
        <v>108.8</v>
      </c>
      <c r="I39" s="87">
        <f t="shared" si="5"/>
        <v>146.88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s="22" customFormat="1" ht="13.5" customHeight="1">
      <c r="A40" s="40" t="s">
        <v>198</v>
      </c>
      <c r="B40" s="12" t="s">
        <v>8</v>
      </c>
      <c r="C40" s="75">
        <v>177</v>
      </c>
      <c r="D40" s="104">
        <f t="shared" si="3"/>
        <v>238.95</v>
      </c>
      <c r="E40" s="164"/>
      <c r="F40" s="98" t="s">
        <v>1057</v>
      </c>
      <c r="G40" s="12" t="s">
        <v>8</v>
      </c>
      <c r="H40" s="9">
        <v>188.7</v>
      </c>
      <c r="I40" s="87">
        <f t="shared" si="5"/>
        <v>254.74499999999998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s="22" customFormat="1" ht="13.5" customHeight="1">
      <c r="A41" s="40" t="s">
        <v>199</v>
      </c>
      <c r="B41" s="12" t="s">
        <v>952</v>
      </c>
      <c r="C41" s="75">
        <v>1318</v>
      </c>
      <c r="D41" s="104">
        <f t="shared" si="3"/>
        <v>1779.3</v>
      </c>
      <c r="E41" s="164"/>
      <c r="F41" s="98" t="s">
        <v>1086</v>
      </c>
      <c r="G41" s="12" t="s">
        <v>8</v>
      </c>
      <c r="H41" s="9">
        <v>160.4</v>
      </c>
      <c r="I41" s="87">
        <f t="shared" si="5"/>
        <v>216.54000000000002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s="22" customFormat="1" ht="13.5" customHeight="1">
      <c r="A42" s="40" t="s">
        <v>200</v>
      </c>
      <c r="B42" s="12" t="s">
        <v>952</v>
      </c>
      <c r="C42" s="75">
        <v>2537</v>
      </c>
      <c r="D42" s="104">
        <f t="shared" si="3"/>
        <v>3424.95</v>
      </c>
      <c r="E42" s="164"/>
      <c r="F42" s="98" t="s">
        <v>36</v>
      </c>
      <c r="G42" s="12" t="s">
        <v>8</v>
      </c>
      <c r="H42" s="75">
        <v>4240</v>
      </c>
      <c r="I42" s="87">
        <f t="shared" si="5"/>
        <v>5724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22" customFormat="1" ht="13.5" customHeight="1">
      <c r="A43" s="40" t="s">
        <v>506</v>
      </c>
      <c r="B43" s="12" t="s">
        <v>8</v>
      </c>
      <c r="C43" s="75">
        <v>1843</v>
      </c>
      <c r="D43" s="104">
        <f t="shared" si="3"/>
        <v>2488.0500000000002</v>
      </c>
      <c r="E43" s="109"/>
      <c r="F43" s="98" t="s">
        <v>37</v>
      </c>
      <c r="G43" s="12" t="s">
        <v>8</v>
      </c>
      <c r="H43" s="75">
        <v>4911</v>
      </c>
      <c r="I43" s="87">
        <f t="shared" si="5"/>
        <v>6629.85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s="22" customFormat="1" ht="13.5" customHeight="1">
      <c r="A44" s="40" t="s">
        <v>32</v>
      </c>
      <c r="B44" s="12" t="s">
        <v>8</v>
      </c>
      <c r="C44" s="75">
        <v>1449</v>
      </c>
      <c r="D44" s="104">
        <f t="shared" si="3"/>
        <v>1956.15</v>
      </c>
      <c r="E44" s="109"/>
      <c r="F44" s="98" t="s">
        <v>47</v>
      </c>
      <c r="G44" s="12" t="s">
        <v>8</v>
      </c>
      <c r="H44" s="75">
        <v>5885</v>
      </c>
      <c r="I44" s="87">
        <f t="shared" si="5"/>
        <v>7944.75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s="22" customFormat="1" ht="13.5" customHeight="1">
      <c r="A45" s="40" t="s">
        <v>507</v>
      </c>
      <c r="B45" s="12" t="s">
        <v>8</v>
      </c>
      <c r="C45" s="75">
        <v>567</v>
      </c>
      <c r="D45" s="104">
        <f t="shared" si="3"/>
        <v>765.45</v>
      </c>
      <c r="E45" s="109"/>
      <c r="F45" s="1019" t="s">
        <v>378</v>
      </c>
      <c r="G45" s="1115" t="s">
        <v>8</v>
      </c>
      <c r="H45" s="1113">
        <v>3749</v>
      </c>
      <c r="I45" s="1117">
        <f>H45+H45*35%</f>
        <v>5061.1499999999996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s="22" customFormat="1" ht="13.5" customHeight="1">
      <c r="A46" s="40" t="s">
        <v>201</v>
      </c>
      <c r="B46" s="12" t="s">
        <v>8</v>
      </c>
      <c r="C46" s="75">
        <v>847</v>
      </c>
      <c r="D46" s="104">
        <f t="shared" si="3"/>
        <v>1143.45</v>
      </c>
      <c r="E46" s="109"/>
      <c r="F46" s="1019"/>
      <c r="G46" s="1116"/>
      <c r="H46" s="1114"/>
      <c r="I46" s="111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s="22" customFormat="1" ht="13.5" customHeight="1">
      <c r="A47" s="40" t="s">
        <v>31</v>
      </c>
      <c r="B47" s="12" t="s">
        <v>8</v>
      </c>
      <c r="C47" s="75">
        <v>1416</v>
      </c>
      <c r="D47" s="104">
        <f t="shared" si="3"/>
        <v>1911.6</v>
      </c>
      <c r="E47" s="109"/>
      <c r="F47" s="98" t="s">
        <v>664</v>
      </c>
      <c r="G47" s="12" t="s">
        <v>8</v>
      </c>
      <c r="H47" s="75">
        <v>3983</v>
      </c>
      <c r="I47" s="87">
        <f>H47+H47*35%</f>
        <v>5377.05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s="22" customFormat="1" ht="13.5" customHeight="1">
      <c r="A48" s="40" t="s">
        <v>69</v>
      </c>
      <c r="B48" s="12" t="s">
        <v>8</v>
      </c>
      <c r="C48" s="75">
        <v>1489</v>
      </c>
      <c r="D48" s="104">
        <f t="shared" si="3"/>
        <v>2010.15</v>
      </c>
      <c r="E48" s="109"/>
      <c r="F48" s="818" t="s">
        <v>665</v>
      </c>
      <c r="G48" s="818"/>
      <c r="H48" s="818"/>
      <c r="I48" s="81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s="22" customFormat="1" ht="13.5" customHeight="1">
      <c r="A49" s="40" t="s">
        <v>83</v>
      </c>
      <c r="B49" s="12" t="s">
        <v>8</v>
      </c>
      <c r="C49" s="75">
        <v>4190</v>
      </c>
      <c r="D49" s="104">
        <f t="shared" si="3"/>
        <v>5656.5</v>
      </c>
      <c r="E49" s="109"/>
      <c r="F49" s="40" t="s">
        <v>111</v>
      </c>
      <c r="G49" s="12" t="s">
        <v>8</v>
      </c>
      <c r="H49" s="129">
        <v>951</v>
      </c>
      <c r="I49" s="87">
        <f>H49+H49*35%</f>
        <v>1283.8499999999999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s="22" customFormat="1" ht="13.5" customHeight="1">
      <c r="A50" s="40" t="s">
        <v>508</v>
      </c>
      <c r="B50" s="12" t="s">
        <v>8</v>
      </c>
      <c r="C50" s="75">
        <v>5473</v>
      </c>
      <c r="D50" s="104">
        <f t="shared" si="3"/>
        <v>7388.55</v>
      </c>
      <c r="E50" s="109"/>
      <c r="F50" s="40" t="s">
        <v>82</v>
      </c>
      <c r="G50" s="12" t="s">
        <v>8</v>
      </c>
      <c r="H50" s="129">
        <v>1018</v>
      </c>
      <c r="I50" s="87">
        <f t="shared" ref="I50:I60" si="6">H50+H50*35%</f>
        <v>1374.3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s="22" customFormat="1" ht="13.5" customHeight="1">
      <c r="A51" s="98" t="s">
        <v>202</v>
      </c>
      <c r="B51" s="12" t="s">
        <v>8</v>
      </c>
      <c r="C51" s="75">
        <v>6747</v>
      </c>
      <c r="D51" s="104">
        <f t="shared" si="3"/>
        <v>9108.4500000000007</v>
      </c>
      <c r="E51" s="109"/>
      <c r="F51" s="40" t="s">
        <v>666</v>
      </c>
      <c r="G51" s="12" t="s">
        <v>8</v>
      </c>
      <c r="H51" s="129">
        <v>3485</v>
      </c>
      <c r="I51" s="87">
        <f t="shared" si="6"/>
        <v>4704.75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s="22" customFormat="1" ht="13.5" customHeight="1">
      <c r="A52" s="98" t="s">
        <v>203</v>
      </c>
      <c r="B52" s="12" t="s">
        <v>8</v>
      </c>
      <c r="C52" s="75">
        <v>5948</v>
      </c>
      <c r="D52" s="104">
        <f t="shared" si="3"/>
        <v>8029.7999999999993</v>
      </c>
      <c r="E52" s="109"/>
      <c r="F52" s="40" t="s">
        <v>668</v>
      </c>
      <c r="G52" s="12" t="s">
        <v>8</v>
      </c>
      <c r="H52" s="129">
        <v>1346</v>
      </c>
      <c r="I52" s="87">
        <f t="shared" si="6"/>
        <v>1817.1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s="22" customFormat="1" ht="13.5" customHeight="1">
      <c r="A53" s="98" t="s">
        <v>84</v>
      </c>
      <c r="B53" s="12" t="s">
        <v>8</v>
      </c>
      <c r="C53" s="75">
        <v>5743</v>
      </c>
      <c r="D53" s="104">
        <f t="shared" si="3"/>
        <v>7753.05</v>
      </c>
      <c r="E53" s="109"/>
      <c r="F53" s="40" t="s">
        <v>38</v>
      </c>
      <c r="G53" s="12" t="s">
        <v>8</v>
      </c>
      <c r="H53" s="129">
        <v>1438</v>
      </c>
      <c r="I53" s="87">
        <f t="shared" si="6"/>
        <v>1941.3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s="22" customFormat="1" ht="13.5" customHeight="1">
      <c r="A54" s="811" t="s">
        <v>643</v>
      </c>
      <c r="B54" s="811"/>
      <c r="C54" s="811"/>
      <c r="D54" s="811"/>
      <c r="E54" s="109"/>
      <c r="F54" s="40" t="s">
        <v>1094</v>
      </c>
      <c r="G54" s="12" t="s">
        <v>8</v>
      </c>
      <c r="H54" s="129">
        <v>4093</v>
      </c>
      <c r="I54" s="87">
        <f t="shared" si="6"/>
        <v>5525.55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s="22" customFormat="1" ht="13.5" customHeight="1">
      <c r="A55" s="40" t="s">
        <v>76</v>
      </c>
      <c r="B55" s="12" t="s">
        <v>8</v>
      </c>
      <c r="C55" s="209">
        <v>120.3</v>
      </c>
      <c r="D55" s="104">
        <f>C55+C55*35%</f>
        <v>162.405</v>
      </c>
      <c r="E55" s="109"/>
      <c r="F55" s="40" t="s">
        <v>193</v>
      </c>
      <c r="G55" s="12" t="s">
        <v>8</v>
      </c>
      <c r="H55" s="129">
        <v>4696</v>
      </c>
      <c r="I55" s="87">
        <f t="shared" si="6"/>
        <v>6339.6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s="22" customFormat="1" ht="13.5" customHeight="1">
      <c r="A56" s="40" t="s">
        <v>77</v>
      </c>
      <c r="B56" s="12" t="s">
        <v>8</v>
      </c>
      <c r="C56" s="209">
        <v>144.80000000000001</v>
      </c>
      <c r="D56" s="104">
        <f t="shared" ref="D56:D60" si="7">C56+C56*35%</f>
        <v>195.48000000000002</v>
      </c>
      <c r="E56" s="109"/>
      <c r="F56" s="40" t="s">
        <v>63</v>
      </c>
      <c r="G56" s="12" t="s">
        <v>8</v>
      </c>
      <c r="H56" s="129">
        <v>6644</v>
      </c>
      <c r="I56" s="87">
        <f t="shared" si="6"/>
        <v>8969.4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s="22" customFormat="1" ht="13.5" customHeight="1">
      <c r="A57" s="40" t="s">
        <v>78</v>
      </c>
      <c r="B57" s="12" t="s">
        <v>8</v>
      </c>
      <c r="C57" s="209">
        <v>398.9</v>
      </c>
      <c r="D57" s="104">
        <f t="shared" si="7"/>
        <v>538.51499999999999</v>
      </c>
      <c r="E57" s="109"/>
      <c r="F57" s="40" t="s">
        <v>1095</v>
      </c>
      <c r="G57" s="12" t="s">
        <v>8</v>
      </c>
      <c r="H57" s="129">
        <v>7216</v>
      </c>
      <c r="I57" s="87">
        <f t="shared" si="6"/>
        <v>9741.6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s="22" customFormat="1" ht="13.5" customHeight="1">
      <c r="A58" s="40" t="s">
        <v>79</v>
      </c>
      <c r="B58" s="12" t="s">
        <v>8</v>
      </c>
      <c r="C58" s="209">
        <v>644.29999999999995</v>
      </c>
      <c r="D58" s="104">
        <f t="shared" si="7"/>
        <v>869.80499999999995</v>
      </c>
      <c r="E58" s="109"/>
      <c r="F58" s="40" t="s">
        <v>64</v>
      </c>
      <c r="G58" s="12" t="s">
        <v>8</v>
      </c>
      <c r="H58" s="129">
        <v>9049</v>
      </c>
      <c r="I58" s="87">
        <f t="shared" si="6"/>
        <v>12216.15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s="22" customFormat="1" ht="13.5" customHeight="1">
      <c r="A59" s="40" t="s">
        <v>379</v>
      </c>
      <c r="B59" s="12" t="s">
        <v>8</v>
      </c>
      <c r="C59" s="129">
        <v>4559</v>
      </c>
      <c r="D59" s="104">
        <f t="shared" si="7"/>
        <v>6154.65</v>
      </c>
      <c r="E59" s="109"/>
      <c r="F59" s="40" t="s">
        <v>1096</v>
      </c>
      <c r="G59" s="12" t="s">
        <v>8</v>
      </c>
      <c r="H59" s="129">
        <v>10195</v>
      </c>
      <c r="I59" s="87">
        <f t="shared" si="6"/>
        <v>13763.25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s="22" customFormat="1" ht="13.5" customHeight="1">
      <c r="A60" s="40" t="s">
        <v>380</v>
      </c>
      <c r="B60" s="12" t="s">
        <v>8</v>
      </c>
      <c r="C60" s="129">
        <v>9049</v>
      </c>
      <c r="D60" s="104">
        <f t="shared" si="7"/>
        <v>12216.15</v>
      </c>
      <c r="E60" s="109"/>
      <c r="F60" s="40" t="s">
        <v>667</v>
      </c>
      <c r="G60" s="12" t="s">
        <v>8</v>
      </c>
      <c r="H60" s="129">
        <v>9622</v>
      </c>
      <c r="I60" s="87">
        <f t="shared" si="6"/>
        <v>12989.7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s="22" customFormat="1" ht="13.5" customHeight="1">
      <c r="A61" s="818" t="s">
        <v>72</v>
      </c>
      <c r="B61" s="818"/>
      <c r="C61" s="818"/>
      <c r="D61" s="818"/>
      <c r="E61" s="109"/>
      <c r="F61" s="818" t="s">
        <v>196</v>
      </c>
      <c r="G61" s="818"/>
      <c r="H61" s="818"/>
      <c r="I61" s="81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s="22" customFormat="1" ht="13.5" customHeight="1">
      <c r="A62" s="40" t="s">
        <v>388</v>
      </c>
      <c r="B62" s="12" t="s">
        <v>8</v>
      </c>
      <c r="C62" s="75">
        <v>2381</v>
      </c>
      <c r="D62" s="104">
        <f>C62+C62*35%</f>
        <v>3214.35</v>
      </c>
      <c r="E62" s="109"/>
      <c r="F62" s="40" t="s">
        <v>3</v>
      </c>
      <c r="G62" s="12" t="s">
        <v>8</v>
      </c>
      <c r="H62" s="9">
        <v>318.39999999999998</v>
      </c>
      <c r="I62" s="87">
        <f>H62+H62*35%</f>
        <v>429.84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s="22" customFormat="1" ht="13.5" customHeight="1">
      <c r="A63" s="40" t="s">
        <v>462</v>
      </c>
      <c r="B63" s="12" t="s">
        <v>8</v>
      </c>
      <c r="C63" s="75">
        <v>2381</v>
      </c>
      <c r="D63" s="104">
        <f t="shared" ref="D63:D73" si="8">C63+C63*35%</f>
        <v>3214.35</v>
      </c>
      <c r="E63" s="109"/>
      <c r="F63" s="40" t="s">
        <v>4</v>
      </c>
      <c r="G63" s="12" t="s">
        <v>8</v>
      </c>
      <c r="H63" s="9">
        <v>641.5</v>
      </c>
      <c r="I63" s="87">
        <f t="shared" ref="I63:I70" si="9">H63+H63*35%</f>
        <v>866.02499999999998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s="22" customFormat="1" ht="13.5" customHeight="1">
      <c r="A64" s="40" t="s">
        <v>463</v>
      </c>
      <c r="B64" s="12" t="s">
        <v>8</v>
      </c>
      <c r="C64" s="75">
        <v>2572</v>
      </c>
      <c r="D64" s="104">
        <f t="shared" si="8"/>
        <v>3472.2</v>
      </c>
      <c r="E64" s="109"/>
      <c r="F64" s="40" t="s">
        <v>197</v>
      </c>
      <c r="G64" s="12" t="s">
        <v>8</v>
      </c>
      <c r="H64" s="9">
        <v>429.6</v>
      </c>
      <c r="I64" s="87">
        <f t="shared" si="9"/>
        <v>579.96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s="22" customFormat="1" ht="13.5" customHeight="1">
      <c r="A65" s="40" t="s">
        <v>464</v>
      </c>
      <c r="B65" s="12" t="s">
        <v>8</v>
      </c>
      <c r="C65" s="75">
        <v>2353</v>
      </c>
      <c r="D65" s="104">
        <f t="shared" si="8"/>
        <v>3176.55</v>
      </c>
      <c r="E65" s="109"/>
      <c r="F65" s="40" t="s">
        <v>0</v>
      </c>
      <c r="G65" s="12" t="s">
        <v>8</v>
      </c>
      <c r="H65" s="9">
        <v>168.7</v>
      </c>
      <c r="I65" s="87">
        <f t="shared" si="9"/>
        <v>227.74499999999998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s="22" customFormat="1" ht="13.5" customHeight="1">
      <c r="A66" s="40" t="s">
        <v>465</v>
      </c>
      <c r="B66" s="12" t="s">
        <v>8</v>
      </c>
      <c r="C66" s="75">
        <v>3143</v>
      </c>
      <c r="D66" s="104">
        <f t="shared" si="8"/>
        <v>4243.05</v>
      </c>
      <c r="E66" s="109"/>
      <c r="F66" s="40" t="s">
        <v>1</v>
      </c>
      <c r="G66" s="12" t="s">
        <v>8</v>
      </c>
      <c r="H66" s="9">
        <v>320.89999999999998</v>
      </c>
      <c r="I66" s="87">
        <f t="shared" si="9"/>
        <v>433.21499999999997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s="22" customFormat="1" ht="13.5" customHeight="1">
      <c r="A67" s="40" t="s">
        <v>466</v>
      </c>
      <c r="B67" s="12" t="s">
        <v>8</v>
      </c>
      <c r="C67" s="75">
        <v>3143</v>
      </c>
      <c r="D67" s="104">
        <f t="shared" si="8"/>
        <v>4243.05</v>
      </c>
      <c r="E67" s="109"/>
      <c r="F67" s="40" t="s">
        <v>2</v>
      </c>
      <c r="G67" s="12" t="s">
        <v>8</v>
      </c>
      <c r="H67" s="9">
        <v>915.2</v>
      </c>
      <c r="I67" s="87">
        <f t="shared" si="9"/>
        <v>1235.52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s="22" customFormat="1" ht="13.5" customHeight="1">
      <c r="A68" s="40" t="s">
        <v>467</v>
      </c>
      <c r="B68" s="12" t="s">
        <v>8</v>
      </c>
      <c r="C68" s="75">
        <v>4146</v>
      </c>
      <c r="D68" s="104">
        <f t="shared" si="8"/>
        <v>5597.1</v>
      </c>
      <c r="E68" s="109"/>
      <c r="F68" s="40" t="s">
        <v>50</v>
      </c>
      <c r="G68" s="12" t="s">
        <v>8</v>
      </c>
      <c r="H68" s="75">
        <v>1196</v>
      </c>
      <c r="I68" s="87">
        <f t="shared" si="9"/>
        <v>1614.6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s="22" customFormat="1" ht="13.5" customHeight="1">
      <c r="A69" s="40" t="s">
        <v>468</v>
      </c>
      <c r="B69" s="12" t="s">
        <v>8</v>
      </c>
      <c r="C69" s="75">
        <v>3799</v>
      </c>
      <c r="D69" s="104">
        <f t="shared" si="8"/>
        <v>5128.6499999999996</v>
      </c>
      <c r="E69" s="109"/>
      <c r="F69" s="40" t="s">
        <v>51</v>
      </c>
      <c r="G69" s="12" t="s">
        <v>8</v>
      </c>
      <c r="H69" s="75">
        <v>1618</v>
      </c>
      <c r="I69" s="87">
        <f t="shared" si="9"/>
        <v>2184.3000000000002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s="22" customFormat="1" ht="13.5" customHeight="1">
      <c r="A70" s="40" t="s">
        <v>469</v>
      </c>
      <c r="B70" s="12" t="s">
        <v>8</v>
      </c>
      <c r="C70" s="75">
        <v>4113</v>
      </c>
      <c r="D70" s="104">
        <f t="shared" si="8"/>
        <v>5552.55</v>
      </c>
      <c r="E70" s="109"/>
      <c r="F70" s="40" t="s">
        <v>790</v>
      </c>
      <c r="G70" s="12" t="s">
        <v>8</v>
      </c>
      <c r="H70" s="75">
        <v>1786.1</v>
      </c>
      <c r="I70" s="87">
        <f t="shared" si="9"/>
        <v>2411.2349999999997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s="22" customFormat="1" ht="13.5" customHeight="1">
      <c r="A71" s="40" t="s">
        <v>470</v>
      </c>
      <c r="B71" s="12" t="s">
        <v>8</v>
      </c>
      <c r="C71" s="75">
        <v>8662</v>
      </c>
      <c r="D71" s="104">
        <f t="shared" si="8"/>
        <v>11693.7</v>
      </c>
      <c r="E71" s="109"/>
      <c r="F71" s="72"/>
      <c r="G71" s="72"/>
      <c r="H71" s="72"/>
      <c r="I71" s="22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s="22" customFormat="1" ht="13.5" customHeight="1">
      <c r="A72" s="40" t="s">
        <v>389</v>
      </c>
      <c r="B72" s="12" t="s">
        <v>8</v>
      </c>
      <c r="C72" s="75">
        <v>308</v>
      </c>
      <c r="D72" s="104">
        <f t="shared" si="8"/>
        <v>415.8</v>
      </c>
      <c r="E72" s="109"/>
      <c r="F72" s="72"/>
      <c r="G72" s="72"/>
      <c r="H72" s="72"/>
      <c r="I72" s="22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s="22" customFormat="1" ht="13.5" customHeight="1">
      <c r="A73" s="40" t="s">
        <v>204</v>
      </c>
      <c r="B73" s="12" t="s">
        <v>8</v>
      </c>
      <c r="C73" s="75">
        <v>887</v>
      </c>
      <c r="D73" s="124">
        <f t="shared" si="8"/>
        <v>1197.45</v>
      </c>
      <c r="E73" s="224"/>
      <c r="F73" s="223"/>
      <c r="G73" s="72"/>
      <c r="H73" s="72"/>
      <c r="I73" s="22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s="22" customFormat="1" ht="15">
      <c r="A74" s="146"/>
      <c r="B74" s="146"/>
      <c r="C74" s="146"/>
      <c r="D74" s="20"/>
      <c r="E74" s="171"/>
      <c r="F74" s="16"/>
      <c r="G74" s="146"/>
      <c r="H74" s="146"/>
      <c r="I74" s="14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E75" s="20"/>
    </row>
    <row r="76" spans="1:30">
      <c r="E76" s="20"/>
    </row>
    <row r="77" spans="1:30">
      <c r="E77" s="20"/>
    </row>
    <row r="78" spans="1:30">
      <c r="E78" s="20"/>
    </row>
    <row r="79" spans="1:30">
      <c r="E79" s="20"/>
    </row>
    <row r="81" spans="5:5">
      <c r="E81" s="20"/>
    </row>
    <row r="82" spans="5:5">
      <c r="E82" s="20"/>
    </row>
    <row r="83" spans="5:5">
      <c r="E83" s="20"/>
    </row>
    <row r="84" spans="5:5">
      <c r="E84" s="20"/>
    </row>
    <row r="85" spans="5:5">
      <c r="E85" s="20"/>
    </row>
    <row r="86" spans="5:5">
      <c r="E86" s="20"/>
    </row>
    <row r="87" spans="5:5">
      <c r="E87" s="20"/>
    </row>
    <row r="88" spans="5:5">
      <c r="E88" s="20"/>
    </row>
    <row r="89" spans="5:5">
      <c r="E89" s="20"/>
    </row>
  </sheetData>
  <customSheetViews>
    <customSheetView guid="{C10D487A-7E93-4C21-B7D8-FC37D0A2CCCC}" showPageBreaks="1" view="pageBreakPreview">
      <selection activeCell="A3" sqref="A3:I3"/>
      <pageMargins left="0.25" right="0.25" top="0.75" bottom="0.75" header="0.3" footer="0.3"/>
      <pageSetup paperSize="9" scale="56" orientation="portrait" r:id="rId1"/>
    </customSheetView>
  </customSheetViews>
  <mergeCells count="17">
    <mergeCell ref="F61:I61"/>
    <mergeCell ref="A61:D61"/>
    <mergeCell ref="A13:D13"/>
    <mergeCell ref="A54:D54"/>
    <mergeCell ref="F9:I9"/>
    <mergeCell ref="F17:I17"/>
    <mergeCell ref="F26:I26"/>
    <mergeCell ref="F45:F46"/>
    <mergeCell ref="H45:H46"/>
    <mergeCell ref="G45:G46"/>
    <mergeCell ref="F48:I48"/>
    <mergeCell ref="I45:I46"/>
    <mergeCell ref="A1:I1"/>
    <mergeCell ref="A2:I2"/>
    <mergeCell ref="A3:I3"/>
    <mergeCell ref="A5:D5"/>
    <mergeCell ref="F5:I5"/>
  </mergeCells>
  <printOptions horizontalCentered="1"/>
  <pageMargins left="0" right="0" top="0.19685039370078741" bottom="0" header="0" footer="0"/>
  <pageSetup paperSize="9" scale="77" orientation="portrait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showGridLines="0" view="pageBreakPreview" zoomScaleNormal="100" zoomScaleSheetLayoutView="100" workbookViewId="0">
      <selection sqref="A1:XFD2"/>
    </sheetView>
  </sheetViews>
  <sheetFormatPr defaultRowHeight="12.75"/>
  <cols>
    <col min="1" max="1" width="48.28515625" style="146" customWidth="1"/>
    <col min="2" max="2" width="4.28515625" style="146" customWidth="1"/>
    <col min="3" max="3" width="9" style="146" hidden="1" customWidth="1"/>
    <col min="4" max="4" width="10.85546875" style="212" customWidth="1"/>
    <col min="5" max="5" width="1.28515625" style="212" customWidth="1"/>
    <col min="6" max="6" width="48.28515625" style="146" customWidth="1"/>
    <col min="7" max="7" width="4.28515625" style="146" customWidth="1"/>
    <col min="8" max="8" width="10.85546875" style="146" hidden="1" customWidth="1"/>
    <col min="9" max="9" width="14.42578125" style="146" customWidth="1"/>
    <col min="10" max="10" width="1.140625" style="2" customWidth="1"/>
    <col min="11" max="30" width="9.140625" style="2"/>
    <col min="31" max="16384" width="9.140625" style="6"/>
  </cols>
  <sheetData>
    <row r="1" spans="1:30" s="16" customFormat="1" ht="99.95" customHeight="1">
      <c r="A1" s="853" t="s">
        <v>1210</v>
      </c>
      <c r="B1" s="854"/>
      <c r="C1" s="854"/>
      <c r="D1" s="854"/>
      <c r="E1" s="854"/>
      <c r="F1" s="854"/>
      <c r="G1" s="854"/>
      <c r="H1" s="854"/>
      <c r="I1" s="854"/>
    </row>
    <row r="2" spans="1:30" s="11" customFormat="1" ht="14.25" customHeight="1">
      <c r="A2" s="814" t="s">
        <v>1223</v>
      </c>
      <c r="B2" s="815"/>
      <c r="C2" s="815"/>
      <c r="D2" s="815"/>
      <c r="E2" s="815"/>
      <c r="F2" s="815"/>
      <c r="G2" s="815"/>
      <c r="H2" s="815"/>
      <c r="I2" s="815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3.5" customHeight="1">
      <c r="A3" s="816" t="s">
        <v>1209</v>
      </c>
      <c r="B3" s="817"/>
      <c r="C3" s="817"/>
      <c r="D3" s="817"/>
      <c r="E3" s="817"/>
      <c r="F3" s="817"/>
      <c r="G3" s="817"/>
      <c r="H3" s="817"/>
      <c r="I3" s="817"/>
    </row>
    <row r="4" spans="1:30" s="22" customFormat="1" ht="24.75" customHeight="1">
      <c r="A4" s="21" t="s">
        <v>5</v>
      </c>
      <c r="B4" s="21" t="s">
        <v>529</v>
      </c>
      <c r="C4" s="50" t="s">
        <v>530</v>
      </c>
      <c r="D4" s="206" t="s">
        <v>1214</v>
      </c>
      <c r="E4" s="21"/>
      <c r="F4" s="21" t="s">
        <v>5</v>
      </c>
      <c r="G4" s="21" t="s">
        <v>6</v>
      </c>
      <c r="H4" s="50" t="s">
        <v>530</v>
      </c>
      <c r="I4" s="210" t="s">
        <v>1214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22" customFormat="1" ht="37.5" customHeight="1">
      <c r="A5" s="997" t="s">
        <v>234</v>
      </c>
      <c r="B5" s="997"/>
      <c r="C5" s="997"/>
      <c r="D5" s="997"/>
      <c r="E5" s="21"/>
      <c r="F5" s="998" t="s">
        <v>609</v>
      </c>
      <c r="G5" s="998"/>
      <c r="H5" s="998"/>
      <c r="I5" s="99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23" customFormat="1" ht="38.25">
      <c r="A6" s="30" t="s">
        <v>243</v>
      </c>
      <c r="B6" s="238" t="s">
        <v>8</v>
      </c>
      <c r="C6" s="239">
        <v>2500</v>
      </c>
      <c r="D6" s="104">
        <f>C6+C6*35%</f>
        <v>3375</v>
      </c>
      <c r="E6" s="125"/>
      <c r="F6" s="1119" t="s">
        <v>425</v>
      </c>
      <c r="G6" s="1120" t="s">
        <v>8</v>
      </c>
      <c r="H6" s="1121">
        <v>22500</v>
      </c>
      <c r="I6" s="112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3" customFormat="1" ht="38.25">
      <c r="A7" s="30" t="s">
        <v>244</v>
      </c>
      <c r="B7" s="238" t="s">
        <v>8</v>
      </c>
      <c r="C7" s="240">
        <v>2600</v>
      </c>
      <c r="D7" s="104">
        <f t="shared" ref="D7:D45" si="0">C7+C7*35%</f>
        <v>3510</v>
      </c>
      <c r="E7" s="125"/>
      <c r="F7" s="1119"/>
      <c r="G7" s="1120"/>
      <c r="H7" s="1121"/>
      <c r="I7" s="1122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23" customFormat="1" ht="38.25">
      <c r="A8" s="30" t="s">
        <v>245</v>
      </c>
      <c r="B8" s="238" t="s">
        <v>8</v>
      </c>
      <c r="C8" s="240">
        <v>2700</v>
      </c>
      <c r="D8" s="104">
        <f t="shared" si="0"/>
        <v>3645</v>
      </c>
      <c r="E8" s="125"/>
      <c r="F8" s="1119" t="s">
        <v>426</v>
      </c>
      <c r="G8" s="1120" t="s">
        <v>8</v>
      </c>
      <c r="H8" s="1121">
        <v>14000</v>
      </c>
      <c r="I8" s="112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23" customFormat="1" ht="38.25">
      <c r="A9" s="30" t="s">
        <v>246</v>
      </c>
      <c r="B9" s="238" t="s">
        <v>8</v>
      </c>
      <c r="C9" s="240">
        <v>2800</v>
      </c>
      <c r="D9" s="104">
        <f t="shared" si="0"/>
        <v>3780</v>
      </c>
      <c r="E9" s="125"/>
      <c r="F9" s="1119"/>
      <c r="G9" s="1120"/>
      <c r="H9" s="1121"/>
      <c r="I9" s="112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23" customFormat="1" ht="38.25">
      <c r="A10" s="30" t="s">
        <v>247</v>
      </c>
      <c r="B10" s="238" t="s">
        <v>8</v>
      </c>
      <c r="C10" s="240">
        <v>2900</v>
      </c>
      <c r="D10" s="104">
        <f t="shared" si="0"/>
        <v>3915</v>
      </c>
      <c r="E10" s="125"/>
      <c r="F10" s="1119" t="s">
        <v>427</v>
      </c>
      <c r="G10" s="1120" t="s">
        <v>8</v>
      </c>
      <c r="H10" s="1121">
        <v>11500</v>
      </c>
      <c r="I10" s="1122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s="23" customFormat="1" ht="38.25">
      <c r="A11" s="30" t="s">
        <v>248</v>
      </c>
      <c r="B11" s="238" t="s">
        <v>8</v>
      </c>
      <c r="C11" s="240">
        <v>3000</v>
      </c>
      <c r="D11" s="104">
        <f t="shared" si="0"/>
        <v>4050</v>
      </c>
      <c r="E11" s="125"/>
      <c r="F11" s="1119"/>
      <c r="G11" s="1120"/>
      <c r="H11" s="1121"/>
      <c r="I11" s="1122"/>
      <c r="J11" s="6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23" customFormat="1" ht="25.5">
      <c r="A12" s="31" t="s">
        <v>249</v>
      </c>
      <c r="B12" s="238" t="s">
        <v>8</v>
      </c>
      <c r="C12" s="240">
        <v>800</v>
      </c>
      <c r="D12" s="104">
        <f t="shared" si="0"/>
        <v>1080</v>
      </c>
      <c r="E12" s="125"/>
      <c r="F12" s="1123" t="s">
        <v>959</v>
      </c>
      <c r="G12" s="1123"/>
      <c r="H12" s="1123"/>
      <c r="I12" s="112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23" customFormat="1" ht="15">
      <c r="A13" s="31" t="s">
        <v>250</v>
      </c>
      <c r="B13" s="238" t="s">
        <v>8</v>
      </c>
      <c r="C13" s="241">
        <v>3465</v>
      </c>
      <c r="D13" s="104">
        <f t="shared" si="0"/>
        <v>4677.75</v>
      </c>
      <c r="E13" s="125"/>
      <c r="F13" s="116" t="s">
        <v>960</v>
      </c>
      <c r="G13" s="116" t="s">
        <v>8</v>
      </c>
      <c r="H13" s="239">
        <v>160</v>
      </c>
      <c r="I13" s="86">
        <f>H13+H13*35%</f>
        <v>216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23" customFormat="1" ht="15">
      <c r="A14" s="31" t="s">
        <v>251</v>
      </c>
      <c r="B14" s="238" t="s">
        <v>8</v>
      </c>
      <c r="C14" s="241">
        <v>2000</v>
      </c>
      <c r="D14" s="104">
        <f t="shared" si="0"/>
        <v>2700</v>
      </c>
      <c r="E14" s="125"/>
      <c r="F14" s="116" t="s">
        <v>961</v>
      </c>
      <c r="G14" s="116" t="s">
        <v>8</v>
      </c>
      <c r="H14" s="240">
        <v>1250</v>
      </c>
      <c r="I14" s="86">
        <f t="shared" ref="I14:I17" si="1">H14+H14*35%</f>
        <v>1687.5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3" customFormat="1" ht="15">
      <c r="A15" s="32" t="s">
        <v>252</v>
      </c>
      <c r="B15" s="238" t="s">
        <v>8</v>
      </c>
      <c r="C15" s="241">
        <v>1445</v>
      </c>
      <c r="D15" s="104">
        <f t="shared" si="0"/>
        <v>1950.75</v>
      </c>
      <c r="E15" s="125"/>
      <c r="F15" s="116" t="s">
        <v>962</v>
      </c>
      <c r="G15" s="116" t="s">
        <v>8</v>
      </c>
      <c r="H15" s="240">
        <v>1600</v>
      </c>
      <c r="I15" s="86">
        <f t="shared" si="1"/>
        <v>2160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23" customFormat="1" ht="25.5">
      <c r="A16" s="32" t="s">
        <v>253</v>
      </c>
      <c r="B16" s="238" t="s">
        <v>8</v>
      </c>
      <c r="C16" s="241">
        <v>1820</v>
      </c>
      <c r="D16" s="104">
        <f t="shared" si="0"/>
        <v>2457</v>
      </c>
      <c r="E16" s="125"/>
      <c r="F16" s="116" t="s">
        <v>963</v>
      </c>
      <c r="G16" s="116" t="s">
        <v>8</v>
      </c>
      <c r="H16" s="240">
        <v>2400</v>
      </c>
      <c r="I16" s="86">
        <f t="shared" si="1"/>
        <v>3240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23" customFormat="1" ht="15">
      <c r="A17" s="32" t="s">
        <v>254</v>
      </c>
      <c r="B17" s="238" t="s">
        <v>8</v>
      </c>
      <c r="C17" s="241">
        <v>2940</v>
      </c>
      <c r="D17" s="104">
        <f t="shared" si="0"/>
        <v>3969</v>
      </c>
      <c r="E17" s="125"/>
      <c r="F17" s="116" t="s">
        <v>964</v>
      </c>
      <c r="G17" s="116" t="s">
        <v>8</v>
      </c>
      <c r="H17" s="240">
        <v>3800</v>
      </c>
      <c r="I17" s="86">
        <f t="shared" si="1"/>
        <v>5130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23" customFormat="1" ht="15">
      <c r="A18" s="32" t="s">
        <v>255</v>
      </c>
      <c r="B18" s="238" t="s">
        <v>8</v>
      </c>
      <c r="C18" s="241">
        <v>3620</v>
      </c>
      <c r="D18" s="104">
        <f t="shared" si="0"/>
        <v>4887</v>
      </c>
      <c r="E18" s="125"/>
      <c r="F18" s="146"/>
      <c r="G18" s="146"/>
      <c r="H18" s="146"/>
      <c r="I18" s="14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23" customFormat="1" ht="15">
      <c r="A19" s="32" t="s">
        <v>256</v>
      </c>
      <c r="B19" s="238" t="s">
        <v>8</v>
      </c>
      <c r="C19" s="241">
        <v>4190</v>
      </c>
      <c r="D19" s="104">
        <f t="shared" si="0"/>
        <v>5656.5</v>
      </c>
      <c r="E19" s="125"/>
      <c r="F19" s="146"/>
      <c r="G19" s="146"/>
      <c r="H19" s="146"/>
      <c r="I19" s="14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23" customFormat="1" ht="15">
      <c r="A20" s="32" t="s">
        <v>257</v>
      </c>
      <c r="B20" s="238" t="s">
        <v>8</v>
      </c>
      <c r="C20" s="241">
        <v>4240</v>
      </c>
      <c r="D20" s="104">
        <f t="shared" si="0"/>
        <v>5724</v>
      </c>
      <c r="E20" s="125"/>
      <c r="F20" s="146"/>
      <c r="G20" s="146"/>
      <c r="H20" s="146"/>
      <c r="I20" s="14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23" customFormat="1" ht="15">
      <c r="A21" s="32" t="s">
        <v>258</v>
      </c>
      <c r="B21" s="238" t="s">
        <v>8</v>
      </c>
      <c r="C21" s="241">
        <v>4400</v>
      </c>
      <c r="D21" s="104">
        <f t="shared" si="0"/>
        <v>5940</v>
      </c>
      <c r="E21" s="125"/>
      <c r="F21" s="146"/>
      <c r="G21" s="146"/>
      <c r="H21" s="146"/>
      <c r="I21" s="14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23" customFormat="1" ht="15">
      <c r="A22" s="32" t="s">
        <v>259</v>
      </c>
      <c r="B22" s="238" t="s">
        <v>8</v>
      </c>
      <c r="C22" s="242">
        <v>1870</v>
      </c>
      <c r="D22" s="124">
        <f t="shared" si="0"/>
        <v>2524.5</v>
      </c>
      <c r="E22" s="125"/>
      <c r="F22" s="146"/>
      <c r="G22" s="146"/>
      <c r="H22" s="146"/>
      <c r="I22" s="14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23" customFormat="1" ht="15">
      <c r="A23" s="32" t="s">
        <v>260</v>
      </c>
      <c r="B23" s="243" t="s">
        <v>8</v>
      </c>
      <c r="C23" s="241">
        <v>450</v>
      </c>
      <c r="D23" s="104">
        <f t="shared" si="0"/>
        <v>607.5</v>
      </c>
      <c r="E23" s="207"/>
      <c r="F23" s="146"/>
      <c r="G23" s="146"/>
      <c r="H23" s="146"/>
      <c r="I23" s="14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23" customFormat="1" ht="15">
      <c r="A24" s="31" t="s">
        <v>261</v>
      </c>
      <c r="B24" s="243" t="s">
        <v>8</v>
      </c>
      <c r="C24" s="241">
        <v>3100</v>
      </c>
      <c r="D24" s="104">
        <f t="shared" si="0"/>
        <v>4185</v>
      </c>
      <c r="E24" s="207"/>
      <c r="F24" s="146"/>
      <c r="G24" s="146"/>
      <c r="H24" s="146"/>
      <c r="I24" s="14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22" customFormat="1" ht="25.5">
      <c r="A25" s="32" t="s">
        <v>262</v>
      </c>
      <c r="B25" s="243" t="s">
        <v>8</v>
      </c>
      <c r="C25" s="241">
        <v>1350</v>
      </c>
      <c r="D25" s="104">
        <f t="shared" si="0"/>
        <v>1822.5</v>
      </c>
      <c r="E25" s="207"/>
      <c r="F25" s="146"/>
      <c r="G25" s="146"/>
      <c r="H25" s="146"/>
      <c r="I25" s="14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s="22" customFormat="1" ht="25.5">
      <c r="A26" s="32" t="s">
        <v>477</v>
      </c>
      <c r="B26" s="243" t="s">
        <v>8</v>
      </c>
      <c r="C26" s="241">
        <v>4340</v>
      </c>
      <c r="D26" s="104">
        <f t="shared" si="0"/>
        <v>5859</v>
      </c>
      <c r="E26" s="207"/>
      <c r="F26" s="146"/>
      <c r="G26" s="146"/>
      <c r="H26" s="146"/>
      <c r="I26" s="14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s="22" customFormat="1" ht="25.5">
      <c r="A27" s="32" t="s">
        <v>263</v>
      </c>
      <c r="B27" s="243" t="s">
        <v>8</v>
      </c>
      <c r="C27" s="241">
        <v>3785</v>
      </c>
      <c r="D27" s="104">
        <f t="shared" si="0"/>
        <v>5109.75</v>
      </c>
      <c r="E27" s="207"/>
      <c r="F27" s="146"/>
      <c r="G27" s="146"/>
      <c r="H27" s="146"/>
      <c r="I27" s="14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s="22" customFormat="1" ht="25.5">
      <c r="A28" s="30" t="s">
        <v>264</v>
      </c>
      <c r="B28" s="243" t="s">
        <v>8</v>
      </c>
      <c r="C28" s="241">
        <v>7500</v>
      </c>
      <c r="D28" s="104">
        <f t="shared" si="0"/>
        <v>10125</v>
      </c>
      <c r="E28" s="207"/>
      <c r="F28" s="146"/>
      <c r="G28" s="146"/>
      <c r="H28" s="146"/>
      <c r="I28" s="14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s="22" customFormat="1" ht="25.5">
      <c r="A29" s="30" t="s">
        <v>265</v>
      </c>
      <c r="B29" s="243" t="s">
        <v>8</v>
      </c>
      <c r="C29" s="241">
        <v>8700</v>
      </c>
      <c r="D29" s="104">
        <f t="shared" si="0"/>
        <v>11745</v>
      </c>
      <c r="E29" s="207"/>
      <c r="F29" s="146"/>
      <c r="G29" s="146"/>
      <c r="H29" s="146"/>
      <c r="I29" s="14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s="22" customFormat="1" ht="15">
      <c r="A30" s="31" t="s">
        <v>266</v>
      </c>
      <c r="B30" s="243" t="s">
        <v>8</v>
      </c>
      <c r="C30" s="241">
        <v>2200</v>
      </c>
      <c r="D30" s="104">
        <f t="shared" si="0"/>
        <v>2970</v>
      </c>
      <c r="E30" s="244"/>
      <c r="F30" s="146"/>
      <c r="G30" s="146"/>
      <c r="H30" s="146"/>
      <c r="I30" s="14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s="22" customFormat="1" ht="15">
      <c r="A31" s="30" t="s">
        <v>267</v>
      </c>
      <c r="B31" s="243" t="s">
        <v>8</v>
      </c>
      <c r="C31" s="241">
        <v>1050</v>
      </c>
      <c r="D31" s="104">
        <f t="shared" si="0"/>
        <v>1417.5</v>
      </c>
      <c r="E31" s="207"/>
      <c r="F31" s="146"/>
      <c r="G31" s="146"/>
      <c r="H31" s="146"/>
      <c r="I31" s="14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22" customFormat="1" ht="15">
      <c r="A32" s="30" t="s">
        <v>268</v>
      </c>
      <c r="B32" s="243" t="s">
        <v>8</v>
      </c>
      <c r="C32" s="241">
        <v>1100</v>
      </c>
      <c r="D32" s="104">
        <f t="shared" si="0"/>
        <v>1485</v>
      </c>
      <c r="E32" s="207"/>
      <c r="F32" s="146"/>
      <c r="G32" s="146"/>
      <c r="H32" s="146"/>
      <c r="I32" s="14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s="22" customFormat="1" ht="15">
      <c r="A33" s="30" t="s">
        <v>233</v>
      </c>
      <c r="B33" s="243" t="s">
        <v>8</v>
      </c>
      <c r="C33" s="241">
        <v>500</v>
      </c>
      <c r="D33" s="104">
        <f t="shared" si="0"/>
        <v>675</v>
      </c>
      <c r="E33" s="207"/>
      <c r="F33" s="146"/>
      <c r="G33" s="146"/>
      <c r="H33" s="146"/>
      <c r="I33" s="14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s="22" customFormat="1" ht="15">
      <c r="A34" s="30" t="s">
        <v>843</v>
      </c>
      <c r="B34" s="243" t="s">
        <v>8</v>
      </c>
      <c r="C34" s="241">
        <v>2030</v>
      </c>
      <c r="D34" s="104">
        <f t="shared" si="0"/>
        <v>2740.5</v>
      </c>
      <c r="E34" s="207"/>
      <c r="F34" s="146"/>
      <c r="G34" s="146"/>
      <c r="H34" s="146"/>
      <c r="I34" s="14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s="22" customFormat="1" ht="15">
      <c r="A35" s="32" t="s">
        <v>844</v>
      </c>
      <c r="B35" s="243" t="s">
        <v>8</v>
      </c>
      <c r="C35" s="241">
        <v>2215</v>
      </c>
      <c r="D35" s="104">
        <f t="shared" si="0"/>
        <v>2990.25</v>
      </c>
      <c r="E35" s="207"/>
      <c r="F35" s="146"/>
      <c r="G35" s="146"/>
      <c r="H35" s="146"/>
      <c r="I35" s="14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s="22" customFormat="1" ht="15">
      <c r="A36" s="32" t="s">
        <v>845</v>
      </c>
      <c r="B36" s="243" t="s">
        <v>8</v>
      </c>
      <c r="C36" s="241">
        <v>2513</v>
      </c>
      <c r="D36" s="104">
        <f t="shared" si="0"/>
        <v>3392.55</v>
      </c>
      <c r="E36" s="207"/>
      <c r="F36" s="146"/>
      <c r="G36" s="146"/>
      <c r="H36" s="146"/>
      <c r="I36" s="14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s="22" customFormat="1" ht="15">
      <c r="A37" s="32" t="s">
        <v>846</v>
      </c>
      <c r="B37" s="243" t="s">
        <v>8</v>
      </c>
      <c r="C37" s="241">
        <v>2880</v>
      </c>
      <c r="D37" s="104">
        <f t="shared" si="0"/>
        <v>3888</v>
      </c>
      <c r="E37" s="207"/>
      <c r="F37" s="146"/>
      <c r="G37" s="146"/>
      <c r="H37" s="146"/>
      <c r="I37" s="14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s="22" customFormat="1" ht="15">
      <c r="A38" s="32" t="s">
        <v>847</v>
      </c>
      <c r="B38" s="243" t="s">
        <v>8</v>
      </c>
      <c r="C38" s="241">
        <v>3174</v>
      </c>
      <c r="D38" s="104">
        <f t="shared" si="0"/>
        <v>4284.8999999999996</v>
      </c>
      <c r="E38" s="207"/>
      <c r="F38" s="146"/>
      <c r="G38" s="146"/>
      <c r="H38" s="146"/>
      <c r="I38" s="14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s="22" customFormat="1" ht="15">
      <c r="A39" s="32" t="s">
        <v>848</v>
      </c>
      <c r="B39" s="243" t="s">
        <v>8</v>
      </c>
      <c r="C39" s="241">
        <v>4620</v>
      </c>
      <c r="D39" s="104">
        <f t="shared" si="0"/>
        <v>6237</v>
      </c>
      <c r="E39" s="207"/>
      <c r="F39" s="146"/>
      <c r="G39" s="146"/>
      <c r="H39" s="146"/>
      <c r="I39" s="14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s="22" customFormat="1" ht="25.5">
      <c r="A40" s="30" t="s">
        <v>842</v>
      </c>
      <c r="B40" s="243" t="s">
        <v>8</v>
      </c>
      <c r="C40" s="241">
        <v>110</v>
      </c>
      <c r="D40" s="104">
        <f t="shared" si="0"/>
        <v>148.5</v>
      </c>
      <c r="E40" s="207"/>
      <c r="F40" s="146"/>
      <c r="G40" s="146"/>
      <c r="H40" s="146"/>
      <c r="I40" s="14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s="22" customFormat="1" ht="15">
      <c r="A41" s="32" t="s">
        <v>269</v>
      </c>
      <c r="B41" s="243" t="s">
        <v>8</v>
      </c>
      <c r="C41" s="241">
        <v>220</v>
      </c>
      <c r="D41" s="104">
        <f t="shared" si="0"/>
        <v>297</v>
      </c>
      <c r="E41" s="207"/>
      <c r="F41" s="146"/>
      <c r="G41" s="146"/>
      <c r="H41" s="146"/>
      <c r="I41" s="14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s="22" customFormat="1" ht="15">
      <c r="A42" s="31" t="s">
        <v>270</v>
      </c>
      <c r="B42" s="243" t="s">
        <v>8</v>
      </c>
      <c r="C42" s="241">
        <v>22000</v>
      </c>
      <c r="D42" s="104">
        <f t="shared" si="0"/>
        <v>29700</v>
      </c>
      <c r="E42" s="207"/>
      <c r="F42" s="146"/>
      <c r="G42" s="146"/>
      <c r="H42" s="146"/>
      <c r="I42" s="14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22" customFormat="1" ht="15">
      <c r="A43" s="31" t="s">
        <v>271</v>
      </c>
      <c r="B43" s="243" t="s">
        <v>8</v>
      </c>
      <c r="C43" s="241">
        <v>28000</v>
      </c>
      <c r="D43" s="104">
        <f t="shared" si="0"/>
        <v>37800</v>
      </c>
      <c r="E43" s="207"/>
      <c r="F43" s="146"/>
      <c r="G43" s="146"/>
      <c r="H43" s="146"/>
      <c r="I43" s="14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s="22" customFormat="1" ht="15">
      <c r="A44" s="32" t="s">
        <v>841</v>
      </c>
      <c r="B44" s="243" t="s">
        <v>8</v>
      </c>
      <c r="C44" s="241">
        <v>915</v>
      </c>
      <c r="D44" s="104">
        <f t="shared" si="0"/>
        <v>1235.25</v>
      </c>
      <c r="E44" s="207"/>
      <c r="F44" s="146"/>
      <c r="G44" s="146"/>
      <c r="H44" s="146"/>
      <c r="I44" s="14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s="22" customFormat="1" ht="15">
      <c r="A45" s="32" t="s">
        <v>394</v>
      </c>
      <c r="B45" s="243" t="s">
        <v>8</v>
      </c>
      <c r="C45" s="241">
        <v>18000</v>
      </c>
      <c r="D45" s="104">
        <f t="shared" si="0"/>
        <v>24300</v>
      </c>
      <c r="E45" s="207"/>
      <c r="F45" s="146"/>
      <c r="G45" s="146"/>
      <c r="H45" s="146"/>
      <c r="I45" s="14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E46" s="20"/>
    </row>
    <row r="47" spans="1:30">
      <c r="E47" s="20"/>
    </row>
    <row r="48" spans="1:30">
      <c r="E48" s="20"/>
    </row>
    <row r="49" spans="5:5">
      <c r="E49" s="20"/>
    </row>
    <row r="50" spans="5:5">
      <c r="E50" s="20"/>
    </row>
    <row r="52" spans="5:5">
      <c r="E52" s="20"/>
    </row>
    <row r="53" spans="5:5">
      <c r="E53" s="20"/>
    </row>
    <row r="54" spans="5:5">
      <c r="E54" s="20"/>
    </row>
    <row r="55" spans="5:5">
      <c r="E55" s="20"/>
    </row>
    <row r="56" spans="5:5">
      <c r="E56" s="20"/>
    </row>
    <row r="57" spans="5:5">
      <c r="E57" s="20"/>
    </row>
    <row r="58" spans="5:5">
      <c r="E58" s="20"/>
    </row>
    <row r="59" spans="5:5">
      <c r="E59" s="20"/>
    </row>
    <row r="60" spans="5:5">
      <c r="E60" s="20"/>
    </row>
  </sheetData>
  <customSheetViews>
    <customSheetView guid="{C10D487A-7E93-4C21-B7D8-FC37D0A2CCCC}" showPageBreaks="1" view="pageBreakPreview">
      <selection activeCell="A3" sqref="A3:I3"/>
      <pageMargins left="0.25" right="0.25" top="0.75" bottom="0.75" header="0.3" footer="0.3"/>
      <pageSetup paperSize="9" scale="56" orientation="portrait" r:id="rId1"/>
    </customSheetView>
  </customSheetViews>
  <mergeCells count="18">
    <mergeCell ref="F12:I12"/>
    <mergeCell ref="H8:H9"/>
    <mergeCell ref="H10:H11"/>
    <mergeCell ref="I8:I9"/>
    <mergeCell ref="I10:I11"/>
    <mergeCell ref="F10:F11"/>
    <mergeCell ref="G10:G11"/>
    <mergeCell ref="F6:F7"/>
    <mergeCell ref="G6:G7"/>
    <mergeCell ref="H6:H7"/>
    <mergeCell ref="I6:I7"/>
    <mergeCell ref="F8:F9"/>
    <mergeCell ref="G8:G9"/>
    <mergeCell ref="A1:I1"/>
    <mergeCell ref="A2:I2"/>
    <mergeCell ref="A3:I3"/>
    <mergeCell ref="A5:D5"/>
    <mergeCell ref="F5:I5"/>
  </mergeCells>
  <printOptions horizontalCentered="1"/>
  <pageMargins left="0" right="0" top="0.19685039370078741" bottom="0" header="0" footer="0"/>
  <pageSetup paperSize="9" scale="78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3"/>
  <sheetViews>
    <sheetView showGridLines="0" view="pageBreakPreview" zoomScaleNormal="100" zoomScaleSheetLayoutView="100" workbookViewId="0">
      <selection sqref="A1:L1"/>
    </sheetView>
  </sheetViews>
  <sheetFormatPr defaultColWidth="11.42578125" defaultRowHeight="12.75"/>
  <cols>
    <col min="1" max="3" width="11.42578125" style="16"/>
    <col min="4" max="5" width="11.42578125" style="20"/>
    <col min="6" max="16384" width="11.42578125" style="16"/>
  </cols>
  <sheetData>
    <row r="1" spans="1:30" ht="99.95" customHeight="1">
      <c r="A1" s="853" t="s">
        <v>1210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</row>
    <row r="2" spans="1:30" s="11" customFormat="1" ht="14.25" customHeight="1">
      <c r="A2" s="1025" t="s">
        <v>1223</v>
      </c>
      <c r="B2" s="1026"/>
      <c r="C2" s="1026"/>
      <c r="D2" s="1026"/>
      <c r="E2" s="1026"/>
      <c r="F2" s="1026"/>
      <c r="G2" s="1026"/>
      <c r="H2" s="1026"/>
      <c r="I2" s="1026"/>
      <c r="J2" s="1026"/>
      <c r="K2" s="1026"/>
      <c r="L2" s="1026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4.25" customHeight="1">
      <c r="A3" s="816" t="s">
        <v>1302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</row>
    <row r="4" spans="1:30" ht="24" customHeight="1">
      <c r="A4" s="1126" t="s">
        <v>986</v>
      </c>
      <c r="B4" s="1127"/>
      <c r="C4" s="1127"/>
      <c r="D4" s="1127"/>
      <c r="E4" s="1127"/>
      <c r="F4" s="1127"/>
      <c r="G4" s="1127"/>
      <c r="H4" s="1127"/>
      <c r="I4" s="1127"/>
      <c r="J4" s="1127"/>
      <c r="K4" s="1127"/>
      <c r="L4" s="1128"/>
    </row>
    <row r="5" spans="1:30" ht="24" customHeight="1">
      <c r="A5" s="68"/>
      <c r="B5" s="69" t="s">
        <v>987</v>
      </c>
      <c r="C5" s="69" t="s">
        <v>988</v>
      </c>
      <c r="D5" s="69" t="s">
        <v>989</v>
      </c>
      <c r="E5" s="69" t="s">
        <v>990</v>
      </c>
      <c r="F5" s="69" t="s">
        <v>991</v>
      </c>
      <c r="G5" s="69" t="s">
        <v>992</v>
      </c>
      <c r="H5" s="69" t="s">
        <v>993</v>
      </c>
      <c r="I5" s="69" t="s">
        <v>994</v>
      </c>
      <c r="J5" s="69" t="s">
        <v>995</v>
      </c>
      <c r="K5" s="69" t="s">
        <v>996</v>
      </c>
      <c r="L5" s="69" t="s">
        <v>997</v>
      </c>
    </row>
    <row r="6" spans="1:30" ht="24" customHeight="1">
      <c r="A6" s="998" t="s">
        <v>998</v>
      </c>
      <c r="B6" s="998"/>
      <c r="C6" s="998"/>
      <c r="D6" s="998"/>
      <c r="E6" s="998"/>
      <c r="F6" s="998"/>
      <c r="G6" s="998"/>
      <c r="H6" s="998"/>
      <c r="I6" s="998"/>
      <c r="J6" s="998"/>
      <c r="K6" s="998"/>
      <c r="L6" s="998"/>
    </row>
    <row r="7" spans="1:30" ht="15.75">
      <c r="A7" s="70" t="s">
        <v>999</v>
      </c>
      <c r="B7" s="68">
        <v>196</v>
      </c>
      <c r="C7" s="68">
        <v>206</v>
      </c>
      <c r="D7" s="68">
        <v>227</v>
      </c>
      <c r="E7" s="68" t="s">
        <v>1000</v>
      </c>
      <c r="F7" s="68" t="s">
        <v>1000</v>
      </c>
      <c r="G7" s="68" t="s">
        <v>1000</v>
      </c>
      <c r="H7" s="68" t="s">
        <v>1000</v>
      </c>
      <c r="I7" s="68" t="s">
        <v>1000</v>
      </c>
      <c r="J7" s="68" t="s">
        <v>1000</v>
      </c>
      <c r="K7" s="68" t="s">
        <v>1000</v>
      </c>
      <c r="L7" s="68" t="s">
        <v>1000</v>
      </c>
    </row>
    <row r="8" spans="1:30" ht="15.75">
      <c r="A8" s="70" t="s">
        <v>1001</v>
      </c>
      <c r="B8" s="68">
        <v>77</v>
      </c>
      <c r="C8" s="68">
        <v>83</v>
      </c>
      <c r="D8" s="68">
        <v>88</v>
      </c>
      <c r="E8" s="68">
        <v>90</v>
      </c>
      <c r="F8" s="68">
        <v>93</v>
      </c>
      <c r="G8" s="68">
        <v>95</v>
      </c>
      <c r="H8" s="68">
        <v>98</v>
      </c>
      <c r="I8" s="68">
        <v>103</v>
      </c>
      <c r="J8" s="68">
        <v>108</v>
      </c>
      <c r="K8" s="68">
        <v>114</v>
      </c>
      <c r="L8" s="68" t="s">
        <v>1000</v>
      </c>
    </row>
    <row r="9" spans="1:30" ht="15.75">
      <c r="A9" s="70" t="s">
        <v>1002</v>
      </c>
      <c r="B9" s="68">
        <v>48</v>
      </c>
      <c r="C9" s="68">
        <v>54</v>
      </c>
      <c r="D9" s="68">
        <v>62</v>
      </c>
      <c r="E9" s="68">
        <v>67</v>
      </c>
      <c r="F9" s="68">
        <v>71</v>
      </c>
      <c r="G9" s="68">
        <v>74</v>
      </c>
      <c r="H9" s="68">
        <v>77</v>
      </c>
      <c r="I9" s="68">
        <v>88</v>
      </c>
      <c r="J9" s="68">
        <v>93</v>
      </c>
      <c r="K9" s="68">
        <v>98</v>
      </c>
      <c r="L9" s="68">
        <v>124</v>
      </c>
    </row>
    <row r="10" spans="1:30" ht="15" customHeight="1">
      <c r="A10" s="998" t="s">
        <v>1003</v>
      </c>
      <c r="B10" s="998"/>
      <c r="C10" s="998"/>
      <c r="D10" s="998"/>
      <c r="E10" s="998"/>
      <c r="F10" s="998"/>
      <c r="G10" s="998"/>
      <c r="H10" s="998"/>
      <c r="I10" s="998"/>
      <c r="J10" s="998"/>
      <c r="K10" s="998"/>
      <c r="L10" s="998"/>
    </row>
    <row r="11" spans="1:30" ht="31.5">
      <c r="A11" s="70" t="s">
        <v>1004</v>
      </c>
      <c r="B11" s="68">
        <v>227</v>
      </c>
      <c r="C11" s="68">
        <v>258</v>
      </c>
      <c r="D11" s="68">
        <v>289</v>
      </c>
      <c r="E11" s="68" t="s">
        <v>1000</v>
      </c>
      <c r="F11" s="68" t="s">
        <v>1000</v>
      </c>
      <c r="G11" s="68" t="s">
        <v>1000</v>
      </c>
      <c r="H11" s="68" t="s">
        <v>1000</v>
      </c>
      <c r="I11" s="68" t="s">
        <v>1000</v>
      </c>
      <c r="J11" s="68" t="s">
        <v>1000</v>
      </c>
      <c r="K11" s="68" t="s">
        <v>1000</v>
      </c>
      <c r="L11" s="68" t="s">
        <v>1000</v>
      </c>
    </row>
    <row r="12" spans="1:30" ht="31.5">
      <c r="A12" s="70" t="s">
        <v>1005</v>
      </c>
      <c r="B12" s="68">
        <v>93</v>
      </c>
      <c r="C12" s="68">
        <v>98</v>
      </c>
      <c r="D12" s="68">
        <v>103</v>
      </c>
      <c r="E12" s="68">
        <v>108</v>
      </c>
      <c r="F12" s="68">
        <v>114</v>
      </c>
      <c r="G12" s="68">
        <v>119</v>
      </c>
      <c r="H12" s="68">
        <v>124</v>
      </c>
      <c r="I12" s="68">
        <v>129</v>
      </c>
      <c r="J12" s="68">
        <v>134</v>
      </c>
      <c r="K12" s="68" t="s">
        <v>1000</v>
      </c>
      <c r="L12" s="68" t="s">
        <v>1000</v>
      </c>
    </row>
    <row r="13" spans="1:30" ht="31.5">
      <c r="A13" s="70" t="s">
        <v>1006</v>
      </c>
      <c r="B13" s="68">
        <v>83</v>
      </c>
      <c r="C13" s="68">
        <v>88</v>
      </c>
      <c r="D13" s="68">
        <v>93</v>
      </c>
      <c r="E13" s="68">
        <v>95</v>
      </c>
      <c r="F13" s="68">
        <v>98</v>
      </c>
      <c r="G13" s="68">
        <v>100</v>
      </c>
      <c r="H13" s="68">
        <v>103</v>
      </c>
      <c r="I13" s="68">
        <v>105</v>
      </c>
      <c r="J13" s="68">
        <v>108</v>
      </c>
      <c r="K13" s="68">
        <v>114</v>
      </c>
      <c r="L13" s="68" t="s">
        <v>1000</v>
      </c>
    </row>
    <row r="14" spans="1:30" ht="31.5">
      <c r="A14" s="70" t="s">
        <v>1007</v>
      </c>
      <c r="B14" s="68">
        <v>61</v>
      </c>
      <c r="C14" s="68">
        <v>67</v>
      </c>
      <c r="D14" s="68">
        <v>72</v>
      </c>
      <c r="E14" s="68">
        <v>77</v>
      </c>
      <c r="F14" s="68">
        <v>83</v>
      </c>
      <c r="G14" s="68">
        <v>88</v>
      </c>
      <c r="H14" s="68">
        <v>93</v>
      </c>
      <c r="I14" s="68">
        <v>98</v>
      </c>
      <c r="J14" s="68">
        <v>103</v>
      </c>
      <c r="K14" s="68">
        <v>108</v>
      </c>
      <c r="L14" s="68" t="s">
        <v>1000</v>
      </c>
    </row>
    <row r="15" spans="1:30" ht="31.5">
      <c r="A15" s="70" t="s">
        <v>1008</v>
      </c>
      <c r="B15" s="68" t="s">
        <v>1000</v>
      </c>
      <c r="C15" s="68">
        <v>124</v>
      </c>
      <c r="D15" s="68" t="s">
        <v>1000</v>
      </c>
      <c r="E15" s="68" t="s">
        <v>1000</v>
      </c>
      <c r="F15" s="68" t="s">
        <v>1000</v>
      </c>
      <c r="G15" s="68" t="s">
        <v>1000</v>
      </c>
      <c r="H15" s="68" t="s">
        <v>1000</v>
      </c>
      <c r="I15" s="68" t="s">
        <v>1000</v>
      </c>
      <c r="J15" s="68" t="s">
        <v>1000</v>
      </c>
      <c r="K15" s="68" t="s">
        <v>1000</v>
      </c>
      <c r="L15" s="68" t="s">
        <v>1000</v>
      </c>
    </row>
    <row r="16" spans="1:30" ht="31.5">
      <c r="A16" s="70" t="s">
        <v>1009</v>
      </c>
      <c r="B16" s="68">
        <v>258</v>
      </c>
      <c r="C16" s="68">
        <v>279</v>
      </c>
      <c r="D16" s="68">
        <v>309</v>
      </c>
      <c r="E16" s="68" t="s">
        <v>1000</v>
      </c>
      <c r="F16" s="68" t="s">
        <v>1000</v>
      </c>
      <c r="G16" s="68" t="s">
        <v>1000</v>
      </c>
      <c r="H16" s="68" t="s">
        <v>1000</v>
      </c>
      <c r="I16" s="68" t="s">
        <v>1000</v>
      </c>
      <c r="J16" s="68" t="s">
        <v>1000</v>
      </c>
      <c r="K16" s="68" t="s">
        <v>1000</v>
      </c>
      <c r="L16" s="68" t="s">
        <v>1000</v>
      </c>
    </row>
    <row r="17" spans="1:12" ht="31.5">
      <c r="A17" s="70" t="s">
        <v>1010</v>
      </c>
      <c r="B17" s="68">
        <v>103</v>
      </c>
      <c r="C17" s="68">
        <v>108</v>
      </c>
      <c r="D17" s="68">
        <v>114</v>
      </c>
      <c r="E17" s="68">
        <v>119</v>
      </c>
      <c r="F17" s="68">
        <v>124</v>
      </c>
      <c r="G17" s="68">
        <v>129</v>
      </c>
      <c r="H17" s="68">
        <v>134</v>
      </c>
      <c r="I17" s="68">
        <v>140</v>
      </c>
      <c r="J17" s="68">
        <v>145</v>
      </c>
      <c r="K17" s="68" t="s">
        <v>1000</v>
      </c>
      <c r="L17" s="68" t="s">
        <v>1000</v>
      </c>
    </row>
    <row r="18" spans="1:12" ht="31.5">
      <c r="A18" s="70" t="s">
        <v>1011</v>
      </c>
      <c r="B18" s="68">
        <v>72</v>
      </c>
      <c r="C18" s="68">
        <v>77</v>
      </c>
      <c r="D18" s="68">
        <v>83</v>
      </c>
      <c r="E18" s="68">
        <v>88</v>
      </c>
      <c r="F18" s="68">
        <v>93</v>
      </c>
      <c r="G18" s="68">
        <v>98</v>
      </c>
      <c r="H18" s="68">
        <v>103</v>
      </c>
      <c r="I18" s="68">
        <v>109</v>
      </c>
      <c r="J18" s="68">
        <v>124</v>
      </c>
      <c r="K18" s="68">
        <v>155</v>
      </c>
      <c r="L18" s="68" t="s">
        <v>1000</v>
      </c>
    </row>
    <row r="19" spans="1:12" ht="47.25">
      <c r="A19" s="70" t="s">
        <v>1012</v>
      </c>
      <c r="B19" s="68">
        <v>216</v>
      </c>
      <c r="C19" s="68">
        <v>227</v>
      </c>
      <c r="D19" s="68" t="s">
        <v>1000</v>
      </c>
      <c r="E19" s="68" t="s">
        <v>1000</v>
      </c>
      <c r="F19" s="68" t="s">
        <v>1000</v>
      </c>
      <c r="G19" s="68" t="s">
        <v>1000</v>
      </c>
      <c r="H19" s="68" t="s">
        <v>1000</v>
      </c>
      <c r="I19" s="68" t="s">
        <v>1000</v>
      </c>
      <c r="J19" s="68" t="s">
        <v>1000</v>
      </c>
      <c r="K19" s="68" t="s">
        <v>1000</v>
      </c>
      <c r="L19" s="68" t="s">
        <v>1000</v>
      </c>
    </row>
    <row r="20" spans="1:12" ht="47.25">
      <c r="A20" s="70" t="s">
        <v>1013</v>
      </c>
      <c r="B20" s="68">
        <v>93</v>
      </c>
      <c r="C20" s="68">
        <v>98</v>
      </c>
      <c r="D20" s="68" t="s">
        <v>1000</v>
      </c>
      <c r="E20" s="68">
        <v>103</v>
      </c>
      <c r="F20" s="68" t="s">
        <v>1000</v>
      </c>
      <c r="G20" s="68">
        <v>119</v>
      </c>
      <c r="H20" s="68" t="s">
        <v>1000</v>
      </c>
      <c r="I20" s="68">
        <v>129</v>
      </c>
      <c r="J20" s="68" t="s">
        <v>1000</v>
      </c>
      <c r="K20" s="68" t="s">
        <v>1000</v>
      </c>
      <c r="L20" s="68" t="s">
        <v>1000</v>
      </c>
    </row>
    <row r="21" spans="1:12" ht="47.25">
      <c r="A21" s="70" t="s">
        <v>1014</v>
      </c>
      <c r="B21" s="68">
        <v>67</v>
      </c>
      <c r="C21" s="68">
        <v>72</v>
      </c>
      <c r="D21" s="68" t="s">
        <v>1000</v>
      </c>
      <c r="E21" s="68">
        <v>88</v>
      </c>
      <c r="F21" s="68" t="s">
        <v>1000</v>
      </c>
      <c r="G21" s="68">
        <v>98</v>
      </c>
      <c r="H21" s="68" t="s">
        <v>1000</v>
      </c>
      <c r="I21" s="68">
        <v>114</v>
      </c>
      <c r="J21" s="68" t="s">
        <v>1000</v>
      </c>
      <c r="K21" s="68" t="s">
        <v>1000</v>
      </c>
      <c r="L21" s="68" t="s">
        <v>1000</v>
      </c>
    </row>
    <row r="22" spans="1:12" ht="15" customHeight="1">
      <c r="A22" s="998" t="s">
        <v>1015</v>
      </c>
      <c r="B22" s="998"/>
      <c r="C22" s="998"/>
      <c r="D22" s="998"/>
      <c r="E22" s="998"/>
      <c r="F22" s="998"/>
      <c r="G22" s="998"/>
      <c r="H22" s="998"/>
      <c r="I22" s="998"/>
      <c r="J22" s="998"/>
      <c r="K22" s="998"/>
      <c r="L22" s="998"/>
    </row>
    <row r="23" spans="1:12" ht="47.25">
      <c r="A23" s="70" t="s">
        <v>1016</v>
      </c>
      <c r="B23" s="68" t="s">
        <v>1000</v>
      </c>
      <c r="C23" s="68" t="s">
        <v>1000</v>
      </c>
      <c r="D23" s="68" t="s">
        <v>1000</v>
      </c>
      <c r="E23" s="68">
        <v>824</v>
      </c>
      <c r="F23" s="68" t="s">
        <v>1000</v>
      </c>
      <c r="G23" s="68" t="s">
        <v>1000</v>
      </c>
      <c r="H23" s="68" t="s">
        <v>1000</v>
      </c>
      <c r="I23" s="68" t="s">
        <v>1000</v>
      </c>
      <c r="J23" s="68" t="s">
        <v>1000</v>
      </c>
      <c r="K23" s="68" t="s">
        <v>1000</v>
      </c>
      <c r="L23" s="68" t="s">
        <v>1000</v>
      </c>
    </row>
    <row r="24" spans="1:12" ht="47.25">
      <c r="A24" s="70" t="s">
        <v>1017</v>
      </c>
      <c r="B24" s="68" t="s">
        <v>1000</v>
      </c>
      <c r="C24" s="68" t="s">
        <v>1000</v>
      </c>
      <c r="D24" s="68" t="s">
        <v>1000</v>
      </c>
      <c r="E24" s="68">
        <v>474</v>
      </c>
      <c r="F24" s="68">
        <v>479</v>
      </c>
      <c r="G24" s="68">
        <v>484</v>
      </c>
      <c r="H24" s="68">
        <v>495</v>
      </c>
      <c r="I24" s="68">
        <v>515</v>
      </c>
      <c r="J24" s="68" t="s">
        <v>1000</v>
      </c>
      <c r="K24" s="68" t="s">
        <v>1000</v>
      </c>
      <c r="L24" s="68" t="s">
        <v>1000</v>
      </c>
    </row>
    <row r="25" spans="1:12" ht="47.25">
      <c r="A25" s="70" t="s">
        <v>1018</v>
      </c>
      <c r="B25" s="68" t="s">
        <v>1000</v>
      </c>
      <c r="C25" s="68" t="s">
        <v>1000</v>
      </c>
      <c r="D25" s="68" t="s">
        <v>1000</v>
      </c>
      <c r="E25" s="68">
        <v>196</v>
      </c>
      <c r="F25" s="68">
        <v>201</v>
      </c>
      <c r="G25" s="68">
        <v>206</v>
      </c>
      <c r="H25" s="68">
        <v>211</v>
      </c>
      <c r="I25" s="68">
        <v>216</v>
      </c>
      <c r="J25" s="68">
        <v>222</v>
      </c>
      <c r="K25" s="68">
        <v>227</v>
      </c>
      <c r="L25" s="68">
        <v>232</v>
      </c>
    </row>
    <row r="26" spans="1:12" ht="47.25">
      <c r="A26" s="70" t="s">
        <v>1019</v>
      </c>
      <c r="B26" s="68" t="s">
        <v>1000</v>
      </c>
      <c r="C26" s="68" t="s">
        <v>1000</v>
      </c>
      <c r="D26" s="68" t="s">
        <v>1000</v>
      </c>
      <c r="E26" s="68">
        <v>114</v>
      </c>
      <c r="F26" s="68">
        <v>119</v>
      </c>
      <c r="G26" s="68">
        <v>124</v>
      </c>
      <c r="H26" s="68">
        <v>129</v>
      </c>
      <c r="I26" s="68">
        <v>134</v>
      </c>
      <c r="J26" s="68">
        <v>140</v>
      </c>
      <c r="K26" s="68">
        <v>145</v>
      </c>
      <c r="L26" s="68">
        <v>155</v>
      </c>
    </row>
    <row r="27" spans="1:12" ht="31.5">
      <c r="A27" s="70" t="s">
        <v>1020</v>
      </c>
      <c r="B27" s="68" t="s">
        <v>1000</v>
      </c>
      <c r="C27" s="68" t="s">
        <v>1000</v>
      </c>
      <c r="D27" s="68" t="s">
        <v>1000</v>
      </c>
      <c r="E27" s="68">
        <v>670</v>
      </c>
      <c r="F27" s="68" t="s">
        <v>1000</v>
      </c>
      <c r="G27" s="68" t="s">
        <v>1000</v>
      </c>
      <c r="H27" s="68" t="s">
        <v>1000</v>
      </c>
      <c r="I27" s="68" t="s">
        <v>1000</v>
      </c>
      <c r="J27" s="68" t="s">
        <v>1000</v>
      </c>
      <c r="K27" s="68" t="s">
        <v>1000</v>
      </c>
      <c r="L27" s="68" t="s">
        <v>1000</v>
      </c>
    </row>
    <row r="28" spans="1:12" ht="31.5">
      <c r="A28" s="70" t="s">
        <v>1021</v>
      </c>
      <c r="B28" s="68" t="s">
        <v>1000</v>
      </c>
      <c r="C28" s="68" t="s">
        <v>1000</v>
      </c>
      <c r="D28" s="68" t="s">
        <v>1000</v>
      </c>
      <c r="E28" s="68">
        <v>258</v>
      </c>
      <c r="F28" s="68">
        <v>263</v>
      </c>
      <c r="G28" s="68">
        <v>268</v>
      </c>
      <c r="H28" s="68">
        <v>273</v>
      </c>
      <c r="I28" s="68">
        <v>279</v>
      </c>
      <c r="J28" s="68">
        <v>284</v>
      </c>
      <c r="K28" s="68">
        <v>289</v>
      </c>
      <c r="L28" s="68" t="s">
        <v>1000</v>
      </c>
    </row>
    <row r="29" spans="1:12" ht="31.5">
      <c r="A29" s="70" t="s">
        <v>1022</v>
      </c>
      <c r="B29" s="68" t="s">
        <v>1000</v>
      </c>
      <c r="C29" s="68" t="s">
        <v>1000</v>
      </c>
      <c r="D29" s="68" t="s">
        <v>1000</v>
      </c>
      <c r="E29" s="68">
        <v>165</v>
      </c>
      <c r="F29" s="68">
        <v>170</v>
      </c>
      <c r="G29" s="68">
        <v>175</v>
      </c>
      <c r="H29" s="68">
        <v>180</v>
      </c>
      <c r="I29" s="68">
        <v>186</v>
      </c>
      <c r="J29" s="68">
        <v>190</v>
      </c>
      <c r="K29" s="68">
        <v>196</v>
      </c>
      <c r="L29" s="68">
        <v>206</v>
      </c>
    </row>
    <row r="30" spans="1:12" ht="15" customHeight="1">
      <c r="A30" s="998" t="s">
        <v>1023</v>
      </c>
      <c r="B30" s="998"/>
      <c r="C30" s="998"/>
      <c r="D30" s="998"/>
      <c r="E30" s="998"/>
      <c r="F30" s="998"/>
      <c r="G30" s="998"/>
      <c r="H30" s="998"/>
      <c r="I30" s="998"/>
      <c r="J30" s="998"/>
      <c r="K30" s="998"/>
      <c r="L30" s="998"/>
    </row>
    <row r="31" spans="1:12" ht="31.5">
      <c r="A31" s="70" t="s">
        <v>1024</v>
      </c>
      <c r="B31" s="68" t="s">
        <v>1000</v>
      </c>
      <c r="C31" s="68" t="s">
        <v>1000</v>
      </c>
      <c r="D31" s="68" t="s">
        <v>1000</v>
      </c>
      <c r="E31" s="68">
        <v>371</v>
      </c>
      <c r="F31" s="68">
        <v>381</v>
      </c>
      <c r="G31" s="68">
        <v>392</v>
      </c>
      <c r="H31" s="68">
        <v>402</v>
      </c>
      <c r="I31" s="68">
        <v>412</v>
      </c>
      <c r="J31" s="68" t="s">
        <v>1000</v>
      </c>
      <c r="K31" s="68" t="s">
        <v>1000</v>
      </c>
      <c r="L31" s="68" t="s">
        <v>1000</v>
      </c>
    </row>
    <row r="32" spans="1:12" ht="31.5">
      <c r="A32" s="70" t="s">
        <v>1025</v>
      </c>
      <c r="B32" s="68" t="s">
        <v>1000</v>
      </c>
      <c r="C32" s="68" t="s">
        <v>1000</v>
      </c>
      <c r="D32" s="68" t="s">
        <v>1000</v>
      </c>
      <c r="E32" s="68">
        <v>227</v>
      </c>
      <c r="F32" s="68">
        <v>237</v>
      </c>
      <c r="G32" s="68">
        <v>247</v>
      </c>
      <c r="H32" s="68">
        <v>258</v>
      </c>
      <c r="I32" s="68">
        <v>268</v>
      </c>
      <c r="J32" s="68"/>
      <c r="K32" s="68" t="s">
        <v>1000</v>
      </c>
      <c r="L32" s="68" t="s">
        <v>1000</v>
      </c>
    </row>
    <row r="33" spans="1:12" ht="31.5">
      <c r="A33" s="70" t="s">
        <v>1026</v>
      </c>
      <c r="B33" s="68" t="s">
        <v>1000</v>
      </c>
      <c r="C33" s="68" t="s">
        <v>1000</v>
      </c>
      <c r="D33" s="68" t="s">
        <v>1000</v>
      </c>
      <c r="E33" s="68">
        <v>392</v>
      </c>
      <c r="F33" s="68">
        <v>402</v>
      </c>
      <c r="G33" s="68">
        <v>412</v>
      </c>
      <c r="H33" s="68" t="s">
        <v>1000</v>
      </c>
      <c r="I33" s="68" t="s">
        <v>1000</v>
      </c>
      <c r="J33" s="68" t="s">
        <v>1000</v>
      </c>
      <c r="K33" s="68" t="s">
        <v>1000</v>
      </c>
      <c r="L33" s="68" t="s">
        <v>1000</v>
      </c>
    </row>
    <row r="34" spans="1:12" ht="31.5">
      <c r="A34" s="70" t="s">
        <v>1027</v>
      </c>
      <c r="B34" s="68" t="s">
        <v>1000</v>
      </c>
      <c r="C34" s="68" t="s">
        <v>1000</v>
      </c>
      <c r="D34" s="68" t="s">
        <v>1000</v>
      </c>
      <c r="E34" s="68">
        <v>247</v>
      </c>
      <c r="F34" s="68">
        <v>258</v>
      </c>
      <c r="G34" s="68">
        <v>268</v>
      </c>
      <c r="H34" s="68">
        <v>278</v>
      </c>
      <c r="I34" s="68">
        <v>289</v>
      </c>
      <c r="J34" s="68" t="s">
        <v>1000</v>
      </c>
      <c r="K34" s="68" t="s">
        <v>1000</v>
      </c>
      <c r="L34" s="68" t="s">
        <v>1000</v>
      </c>
    </row>
    <row r="35" spans="1:12" ht="15" customHeight="1">
      <c r="A35" s="998" t="s">
        <v>1028</v>
      </c>
      <c r="B35" s="998"/>
      <c r="C35" s="998"/>
      <c r="D35" s="998"/>
      <c r="E35" s="998"/>
      <c r="F35" s="998"/>
      <c r="G35" s="998"/>
      <c r="H35" s="998"/>
      <c r="I35" s="998"/>
      <c r="J35" s="998"/>
      <c r="K35" s="998"/>
      <c r="L35" s="998"/>
    </row>
    <row r="36" spans="1:12" ht="31.5">
      <c r="A36" s="70" t="s">
        <v>1029</v>
      </c>
      <c r="B36" s="68" t="s">
        <v>1000</v>
      </c>
      <c r="C36" s="68" t="s">
        <v>1000</v>
      </c>
      <c r="D36" s="68" t="s">
        <v>1000</v>
      </c>
      <c r="E36" s="68">
        <v>2060</v>
      </c>
      <c r="F36" s="68" t="s">
        <v>1000</v>
      </c>
      <c r="G36" s="68" t="s">
        <v>1000</v>
      </c>
      <c r="H36" s="68" t="s">
        <v>1000</v>
      </c>
      <c r="I36" s="68" t="s">
        <v>1000</v>
      </c>
      <c r="J36" s="68" t="s">
        <v>1000</v>
      </c>
      <c r="K36" s="68" t="s">
        <v>1000</v>
      </c>
      <c r="L36" s="68" t="s">
        <v>1000</v>
      </c>
    </row>
    <row r="37" spans="1:12" ht="31.5">
      <c r="A37" s="70" t="s">
        <v>1030</v>
      </c>
      <c r="B37" s="68" t="s">
        <v>1000</v>
      </c>
      <c r="C37" s="68" t="s">
        <v>1000</v>
      </c>
      <c r="D37" s="68" t="s">
        <v>1000</v>
      </c>
      <c r="E37" s="68">
        <v>804</v>
      </c>
      <c r="F37" s="68">
        <v>814</v>
      </c>
      <c r="G37" s="68">
        <v>824</v>
      </c>
      <c r="H37" s="68">
        <v>835</v>
      </c>
      <c r="I37" s="68">
        <v>845</v>
      </c>
      <c r="J37" s="68">
        <v>855</v>
      </c>
      <c r="K37" s="68">
        <v>866</v>
      </c>
      <c r="L37" s="68" t="s">
        <v>1000</v>
      </c>
    </row>
    <row r="38" spans="1:12" ht="31.5">
      <c r="A38" s="70" t="s">
        <v>1031</v>
      </c>
      <c r="B38" s="68" t="s">
        <v>1000</v>
      </c>
      <c r="C38" s="68" t="s">
        <v>1000</v>
      </c>
      <c r="D38" s="68" t="s">
        <v>1000</v>
      </c>
      <c r="E38" s="68">
        <v>464</v>
      </c>
      <c r="F38" s="68">
        <v>474</v>
      </c>
      <c r="G38" s="68">
        <v>484</v>
      </c>
      <c r="H38" s="68">
        <v>495</v>
      </c>
      <c r="I38" s="68">
        <v>505</v>
      </c>
      <c r="J38" s="68">
        <v>515</v>
      </c>
      <c r="K38" s="68">
        <v>526</v>
      </c>
      <c r="L38" s="68">
        <v>536</v>
      </c>
    </row>
    <row r="39" spans="1:12" ht="47.25">
      <c r="A39" s="70" t="s">
        <v>1032</v>
      </c>
      <c r="B39" s="68" t="s">
        <v>1000</v>
      </c>
      <c r="C39" s="68" t="s">
        <v>1000</v>
      </c>
      <c r="D39" s="68" t="s">
        <v>1000</v>
      </c>
      <c r="E39" s="68">
        <v>845</v>
      </c>
      <c r="F39" s="68">
        <v>855</v>
      </c>
      <c r="G39" s="68">
        <v>866</v>
      </c>
      <c r="H39" s="68">
        <v>876</v>
      </c>
      <c r="I39" s="68">
        <v>886</v>
      </c>
      <c r="J39" s="68">
        <v>896</v>
      </c>
      <c r="K39" s="68" t="s">
        <v>1000</v>
      </c>
      <c r="L39" s="68" t="s">
        <v>1000</v>
      </c>
    </row>
    <row r="40" spans="1:12" ht="47.25">
      <c r="A40" s="70" t="s">
        <v>1033</v>
      </c>
      <c r="B40" s="68" t="s">
        <v>1000</v>
      </c>
      <c r="C40" s="68" t="s">
        <v>1000</v>
      </c>
      <c r="D40" s="68" t="s">
        <v>1000</v>
      </c>
      <c r="E40" s="68">
        <v>515</v>
      </c>
      <c r="F40" s="68">
        <v>526</v>
      </c>
      <c r="G40" s="68">
        <v>536</v>
      </c>
      <c r="H40" s="68">
        <v>546</v>
      </c>
      <c r="I40" s="68">
        <v>557</v>
      </c>
      <c r="J40" s="68">
        <v>567</v>
      </c>
      <c r="K40" s="68">
        <v>577</v>
      </c>
      <c r="L40" s="68" t="s">
        <v>1000</v>
      </c>
    </row>
    <row r="41" spans="1:12" ht="15" customHeight="1">
      <c r="A41" s="998" t="s">
        <v>1034</v>
      </c>
      <c r="B41" s="998"/>
      <c r="C41" s="998"/>
      <c r="D41" s="998"/>
      <c r="E41" s="998"/>
      <c r="F41" s="998"/>
      <c r="G41" s="998"/>
      <c r="H41" s="998"/>
      <c r="I41" s="998"/>
      <c r="J41" s="998"/>
      <c r="K41" s="998"/>
      <c r="L41" s="998"/>
    </row>
    <row r="42" spans="1:12" ht="47.25">
      <c r="A42" s="70" t="s">
        <v>1035</v>
      </c>
      <c r="B42" s="68">
        <v>93</v>
      </c>
      <c r="C42" s="68" t="s">
        <v>1000</v>
      </c>
      <c r="D42" s="68" t="s">
        <v>1000</v>
      </c>
      <c r="E42" s="68" t="s">
        <v>1000</v>
      </c>
      <c r="F42" s="68" t="s">
        <v>1000</v>
      </c>
      <c r="G42" s="68" t="s">
        <v>1000</v>
      </c>
      <c r="H42" s="68" t="s">
        <v>1000</v>
      </c>
      <c r="I42" s="68" t="s">
        <v>1000</v>
      </c>
      <c r="J42" s="68" t="s">
        <v>1000</v>
      </c>
      <c r="K42" s="68" t="s">
        <v>1000</v>
      </c>
      <c r="L42" s="68" t="s">
        <v>1000</v>
      </c>
    </row>
    <row r="43" spans="1:12" ht="15" customHeight="1">
      <c r="A43" s="998" t="s">
        <v>1036</v>
      </c>
      <c r="B43" s="998"/>
      <c r="C43" s="998"/>
      <c r="D43" s="998"/>
      <c r="E43" s="998"/>
      <c r="F43" s="998"/>
      <c r="G43" s="998"/>
      <c r="H43" s="998"/>
      <c r="I43" s="998"/>
      <c r="J43" s="998"/>
      <c r="K43" s="998"/>
      <c r="L43" s="998"/>
    </row>
    <row r="44" spans="1:12" ht="31.5">
      <c r="A44" s="70" t="s">
        <v>1037</v>
      </c>
      <c r="B44" s="68">
        <v>124</v>
      </c>
      <c r="C44" s="68">
        <v>134</v>
      </c>
      <c r="D44" s="68">
        <v>140</v>
      </c>
      <c r="E44" s="68">
        <v>145</v>
      </c>
      <c r="F44" s="68" t="s">
        <v>1000</v>
      </c>
      <c r="G44" s="68" t="s">
        <v>1000</v>
      </c>
      <c r="H44" s="68" t="s">
        <v>1000</v>
      </c>
      <c r="I44" s="68" t="s">
        <v>1000</v>
      </c>
      <c r="J44" s="68" t="s">
        <v>1000</v>
      </c>
      <c r="K44" s="68" t="s">
        <v>1000</v>
      </c>
      <c r="L44" s="68" t="s">
        <v>1000</v>
      </c>
    </row>
    <row r="45" spans="1:12" s="18" customFormat="1" ht="24" customHeight="1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s="18" customFormat="1" ht="16.5" customHeight="1">
      <c r="A46" s="1124" t="s">
        <v>1038</v>
      </c>
      <c r="B46" s="1124"/>
      <c r="C46" s="1124"/>
      <c r="D46" s="1124"/>
      <c r="E46" s="1124"/>
      <c r="F46" s="1124"/>
      <c r="G46" s="1124"/>
      <c r="H46" s="1124"/>
      <c r="I46" s="1124"/>
      <c r="J46" s="1124"/>
      <c r="K46" s="1124"/>
      <c r="L46" s="1124"/>
    </row>
    <row r="47" spans="1:12" s="18" customFormat="1" ht="16.5" customHeight="1">
      <c r="A47" s="1124" t="s">
        <v>1039</v>
      </c>
      <c r="B47" s="1124"/>
      <c r="C47" s="1124"/>
      <c r="D47" s="1124"/>
      <c r="E47" s="1124"/>
      <c r="F47" s="1124"/>
      <c r="G47" s="1124"/>
      <c r="H47" s="1124"/>
      <c r="I47" s="1124"/>
      <c r="J47" s="1124"/>
      <c r="K47" s="1124"/>
      <c r="L47" s="1124"/>
    </row>
    <row r="48" spans="1:12" s="18" customFormat="1" ht="16.5">
      <c r="A48" s="1125"/>
      <c r="B48" s="1125"/>
      <c r="C48" s="1125"/>
      <c r="D48" s="1125"/>
      <c r="E48" s="1125"/>
      <c r="F48" s="1125"/>
      <c r="G48" s="1125"/>
      <c r="H48" s="1125"/>
      <c r="I48" s="1125"/>
      <c r="J48" s="253"/>
      <c r="K48" s="253"/>
      <c r="L48" s="16"/>
    </row>
    <row r="49" spans="1:12" s="18" customFormat="1" ht="15">
      <c r="A49" s="245"/>
      <c r="B49" s="246"/>
      <c r="C49" s="247"/>
      <c r="D49" s="248"/>
      <c r="E49" s="171"/>
      <c r="F49" s="245"/>
      <c r="G49" s="249"/>
      <c r="H49" s="250"/>
      <c r="I49" s="248"/>
      <c r="J49" s="16"/>
      <c r="K49" s="16"/>
      <c r="L49" s="16"/>
    </row>
    <row r="50" spans="1:12" s="18" customFormat="1" ht="15">
      <c r="A50" s="245"/>
      <c r="B50" s="246"/>
      <c r="C50" s="247"/>
      <c r="D50" s="248"/>
      <c r="E50" s="171"/>
      <c r="F50" s="1013"/>
      <c r="G50" s="1013"/>
      <c r="H50" s="1013"/>
      <c r="I50" s="1013"/>
      <c r="J50" s="254"/>
      <c r="K50" s="16"/>
      <c r="L50" s="16"/>
    </row>
    <row r="51" spans="1:12" s="18" customFormat="1" ht="15">
      <c r="A51" s="245"/>
      <c r="B51" s="246"/>
      <c r="C51" s="247"/>
      <c r="D51" s="248"/>
      <c r="E51" s="171"/>
      <c r="F51" s="203"/>
      <c r="G51" s="204"/>
      <c r="H51" s="251"/>
      <c r="I51" s="248"/>
      <c r="J51" s="16"/>
      <c r="K51" s="16"/>
      <c r="L51" s="16"/>
    </row>
    <row r="52" spans="1:12" s="18" customFormat="1" ht="15">
      <c r="A52" s="245"/>
      <c r="B52" s="246"/>
      <c r="C52" s="247"/>
      <c r="D52" s="248"/>
      <c r="E52" s="171"/>
      <c r="F52" s="203"/>
      <c r="G52" s="204"/>
      <c r="H52" s="251"/>
      <c r="I52" s="248"/>
      <c r="J52" s="16"/>
      <c r="K52" s="16"/>
      <c r="L52" s="16"/>
    </row>
    <row r="53" spans="1:12" s="18" customFormat="1" ht="15">
      <c r="A53" s="245"/>
      <c r="B53" s="245"/>
      <c r="C53" s="250"/>
      <c r="D53" s="248"/>
      <c r="E53" s="171"/>
      <c r="F53" s="203"/>
      <c r="G53" s="204"/>
      <c r="H53" s="251"/>
      <c r="I53" s="248"/>
      <c r="J53" s="16"/>
      <c r="K53" s="16"/>
      <c r="L53" s="16"/>
    </row>
    <row r="54" spans="1:12" s="18" customFormat="1" ht="15">
      <c r="A54" s="245"/>
      <c r="B54" s="41"/>
      <c r="C54" s="250"/>
      <c r="D54" s="248"/>
      <c r="E54" s="171"/>
      <c r="F54" s="203"/>
      <c r="G54" s="204"/>
      <c r="H54" s="251"/>
      <c r="I54" s="248"/>
      <c r="J54" s="16"/>
      <c r="K54" s="16"/>
      <c r="L54" s="16"/>
    </row>
    <row r="55" spans="1:12" s="18" customFormat="1" ht="15">
      <c r="A55" s="245"/>
      <c r="B55" s="41"/>
      <c r="C55" s="250"/>
      <c r="D55" s="248"/>
      <c r="E55" s="171"/>
      <c r="F55" s="203"/>
      <c r="G55" s="204"/>
      <c r="H55" s="252"/>
      <c r="I55" s="248"/>
      <c r="J55" s="16"/>
      <c r="K55" s="16"/>
      <c r="L55" s="16"/>
    </row>
    <row r="56" spans="1:12" s="18" customFormat="1" ht="15">
      <c r="A56" s="245"/>
      <c r="B56" s="41"/>
      <c r="C56" s="250"/>
      <c r="D56" s="248"/>
      <c r="E56" s="171"/>
      <c r="F56" s="203"/>
      <c r="G56" s="204"/>
      <c r="H56" s="252"/>
      <c r="I56" s="248"/>
      <c r="J56" s="16"/>
      <c r="K56" s="16"/>
      <c r="L56" s="16"/>
    </row>
    <row r="57" spans="1:12" s="18" customFormat="1" ht="15">
      <c r="A57" s="245"/>
      <c r="B57" s="41"/>
      <c r="C57" s="250"/>
      <c r="D57" s="248"/>
      <c r="E57" s="171"/>
      <c r="F57" s="203"/>
      <c r="G57" s="204"/>
      <c r="H57" s="251"/>
      <c r="I57" s="16"/>
      <c r="J57" s="16"/>
      <c r="K57" s="16"/>
      <c r="L57" s="16"/>
    </row>
    <row r="58" spans="1:12" s="18" customFormat="1" ht="15">
      <c r="A58" s="245"/>
      <c r="B58" s="41"/>
      <c r="C58" s="250"/>
      <c r="D58" s="248"/>
      <c r="E58" s="171"/>
      <c r="F58" s="203"/>
      <c r="G58" s="204"/>
      <c r="H58" s="251"/>
      <c r="I58" s="16"/>
      <c r="J58" s="16"/>
      <c r="K58" s="16"/>
      <c r="L58" s="16"/>
    </row>
    <row r="59" spans="1:12" s="18" customFormat="1" ht="15">
      <c r="A59" s="245"/>
      <c r="B59" s="41"/>
      <c r="C59" s="250"/>
      <c r="D59" s="248"/>
      <c r="E59" s="171"/>
      <c r="F59" s="203"/>
      <c r="G59" s="204"/>
      <c r="H59" s="251"/>
      <c r="I59" s="16"/>
      <c r="J59" s="16"/>
      <c r="K59" s="16"/>
      <c r="L59" s="16"/>
    </row>
    <row r="60" spans="1:12" s="18" customFormat="1" ht="15">
      <c r="A60" s="245"/>
      <c r="B60" s="41"/>
      <c r="C60" s="250"/>
      <c r="D60" s="248"/>
      <c r="E60" s="171"/>
      <c r="F60" s="16"/>
      <c r="G60" s="16"/>
      <c r="H60" s="16"/>
      <c r="I60" s="16"/>
      <c r="J60" s="16"/>
      <c r="K60" s="16"/>
      <c r="L60" s="16"/>
    </row>
    <row r="61" spans="1:12" s="18" customFormat="1" ht="15">
      <c r="A61" s="245"/>
      <c r="B61" s="41"/>
      <c r="C61" s="250"/>
      <c r="D61" s="248"/>
      <c r="E61" s="171"/>
      <c r="F61" s="16"/>
      <c r="G61" s="16"/>
      <c r="H61" s="16"/>
      <c r="I61" s="16"/>
      <c r="J61" s="16"/>
      <c r="K61" s="16"/>
      <c r="L61" s="16"/>
    </row>
    <row r="62" spans="1:12" s="18" customFormat="1" ht="15">
      <c r="A62" s="16"/>
      <c r="B62" s="16"/>
      <c r="C62" s="16"/>
      <c r="D62" s="20"/>
      <c r="E62" s="171"/>
      <c r="F62" s="16"/>
      <c r="G62" s="16"/>
      <c r="H62" s="16"/>
      <c r="I62" s="16"/>
      <c r="J62" s="16"/>
      <c r="K62" s="16"/>
      <c r="L62" s="16"/>
    </row>
    <row r="63" spans="1:12" s="18" customFormat="1" ht="15">
      <c r="A63" s="16"/>
      <c r="B63" s="16"/>
      <c r="C63" s="16"/>
      <c r="D63" s="20"/>
      <c r="E63" s="171"/>
      <c r="F63" s="16"/>
      <c r="G63" s="16"/>
      <c r="H63" s="16"/>
      <c r="I63" s="16"/>
      <c r="J63" s="16"/>
      <c r="K63" s="16"/>
      <c r="L63" s="16"/>
    </row>
    <row r="64" spans="1:12" ht="15">
      <c r="E64" s="171"/>
    </row>
    <row r="65" spans="5:5" ht="15">
      <c r="E65" s="171"/>
    </row>
    <row r="66" spans="5:5" ht="15">
      <c r="E66" s="171"/>
    </row>
    <row r="67" spans="5:5" ht="15">
      <c r="E67" s="171"/>
    </row>
    <row r="68" spans="5:5" ht="15">
      <c r="E68" s="171"/>
    </row>
    <row r="69" spans="5:5">
      <c r="E69" s="173"/>
    </row>
    <row r="70" spans="5:5">
      <c r="E70" s="173"/>
    </row>
    <row r="71" spans="5:5">
      <c r="E71" s="173"/>
    </row>
    <row r="72" spans="5:5">
      <c r="E72" s="173"/>
    </row>
    <row r="73" spans="5:5">
      <c r="E73" s="173"/>
    </row>
  </sheetData>
  <customSheetViews>
    <customSheetView guid="{C10D487A-7E93-4C21-B7D8-FC37D0A2CCCC}" showPageBreaks="1" view="pageBreakPreview">
      <selection activeCell="A3" sqref="A3:L3"/>
      <pageMargins left="0.7" right="0.7" top="0.75" bottom="0.75" header="0.3" footer="0.3"/>
      <pageSetup paperSize="9" orientation="portrait" r:id="rId1"/>
    </customSheetView>
  </customSheetViews>
  <mergeCells count="15">
    <mergeCell ref="A46:L46"/>
    <mergeCell ref="A47:L47"/>
    <mergeCell ref="A48:I48"/>
    <mergeCell ref="F50:I50"/>
    <mergeCell ref="A1:L1"/>
    <mergeCell ref="A10:L10"/>
    <mergeCell ref="A22:L22"/>
    <mergeCell ref="A30:L30"/>
    <mergeCell ref="A35:L35"/>
    <mergeCell ref="A41:L41"/>
    <mergeCell ref="A43:L43"/>
    <mergeCell ref="A2:L2"/>
    <mergeCell ref="A3:L3"/>
    <mergeCell ref="A4:L4"/>
    <mergeCell ref="A6:L6"/>
  </mergeCells>
  <printOptions horizontalCentered="1"/>
  <pageMargins left="0" right="0" top="0.19685039370078741" bottom="0" header="0" footer="0"/>
  <pageSetup paperSize="9" scale="57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6"/>
  <sheetViews>
    <sheetView showGridLines="0" view="pageBreakPreview" zoomScaleNormal="100" zoomScaleSheetLayoutView="100" workbookViewId="0">
      <selection sqref="A1:XFD1"/>
    </sheetView>
  </sheetViews>
  <sheetFormatPr defaultRowHeight="12.75"/>
  <cols>
    <col min="1" max="1" width="48.28515625" style="146" customWidth="1"/>
    <col min="2" max="2" width="5.42578125" style="146" customWidth="1"/>
    <col min="3" max="3" width="14" style="146" customWidth="1"/>
    <col min="4" max="4" width="0.42578125" style="146" hidden="1" customWidth="1"/>
    <col min="5" max="5" width="1.5703125" style="146" customWidth="1"/>
    <col min="6" max="6" width="10.140625" style="146" customWidth="1"/>
    <col min="7" max="7" width="6" style="146" customWidth="1"/>
    <col min="8" max="8" width="10.85546875" style="146" customWidth="1"/>
    <col min="9" max="9" width="17.140625" style="146" customWidth="1"/>
    <col min="10" max="10" width="4.28515625" style="72" customWidth="1"/>
    <col min="11" max="11" width="10.7109375" style="72" customWidth="1"/>
    <col min="12" max="30" width="9.140625" style="2"/>
  </cols>
  <sheetData>
    <row r="1" spans="1:30" s="16" customFormat="1" ht="99.95" customHeight="1">
      <c r="A1" s="853" t="s">
        <v>1210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</row>
    <row r="2" spans="1:30" s="11" customFormat="1" ht="14.25" customHeight="1">
      <c r="A2" s="1025" t="s">
        <v>1223</v>
      </c>
      <c r="B2" s="1026"/>
      <c r="C2" s="1026"/>
      <c r="D2" s="1026"/>
      <c r="E2" s="1026"/>
      <c r="F2" s="1026"/>
      <c r="G2" s="1026"/>
      <c r="H2" s="1026"/>
      <c r="I2" s="1026"/>
      <c r="J2" s="1026"/>
      <c r="K2" s="1026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5">
      <c r="A3" s="816" t="s">
        <v>543</v>
      </c>
      <c r="B3" s="1132"/>
      <c r="C3" s="1132"/>
      <c r="D3" s="1132"/>
      <c r="E3" s="1132"/>
      <c r="F3" s="1132"/>
      <c r="G3" s="1132"/>
      <c r="H3" s="1133"/>
      <c r="I3" s="1133"/>
      <c r="J3" s="1133"/>
      <c r="K3" s="1133"/>
    </row>
    <row r="4" spans="1:30" s="26" customFormat="1" ht="12" customHeight="1">
      <c r="A4" s="1083" t="s">
        <v>179</v>
      </c>
      <c r="B4" s="1083"/>
      <c r="C4" s="1083"/>
      <c r="D4" s="1083"/>
      <c r="E4" s="1083"/>
      <c r="F4" s="1083"/>
      <c r="G4" s="1083"/>
      <c r="H4" s="1083"/>
      <c r="I4" s="1083"/>
      <c r="J4" s="1083"/>
      <c r="K4" s="1083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26" customFormat="1" ht="12" customHeight="1">
      <c r="A5" s="1129" t="s">
        <v>537</v>
      </c>
      <c r="B5" s="1130"/>
      <c r="C5" s="1130"/>
      <c r="D5" s="1130"/>
      <c r="E5" s="1130"/>
      <c r="F5" s="1130"/>
      <c r="G5" s="1130"/>
      <c r="H5" s="1130"/>
      <c r="I5" s="1131"/>
      <c r="J5" s="12" t="s">
        <v>8</v>
      </c>
      <c r="K5" s="75">
        <v>300000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</row>
    <row r="6" spans="1:30" s="26" customFormat="1" ht="12" customHeight="1">
      <c r="A6" s="1129" t="s">
        <v>538</v>
      </c>
      <c r="B6" s="1130"/>
      <c r="C6" s="1130"/>
      <c r="D6" s="1130"/>
      <c r="E6" s="1130"/>
      <c r="F6" s="1130"/>
      <c r="G6" s="1130"/>
      <c r="H6" s="1130"/>
      <c r="I6" s="1131"/>
      <c r="J6" s="12" t="s">
        <v>8</v>
      </c>
      <c r="K6" s="75">
        <v>500000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</row>
    <row r="7" spans="1:30" s="26" customFormat="1" ht="12" customHeight="1">
      <c r="A7" s="1129" t="s">
        <v>539</v>
      </c>
      <c r="B7" s="1130"/>
      <c r="C7" s="1130"/>
      <c r="D7" s="1130"/>
      <c r="E7" s="1130"/>
      <c r="F7" s="1130"/>
      <c r="G7" s="1130"/>
      <c r="H7" s="1130"/>
      <c r="I7" s="1131"/>
      <c r="J7" s="12" t="s">
        <v>8</v>
      </c>
      <c r="K7" s="75">
        <v>358644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</row>
    <row r="8" spans="1:30" s="26" customFormat="1" ht="12" customHeight="1">
      <c r="A8" s="1129" t="s">
        <v>540</v>
      </c>
      <c r="B8" s="1130"/>
      <c r="C8" s="1130"/>
      <c r="D8" s="1130"/>
      <c r="E8" s="1130"/>
      <c r="F8" s="1130"/>
      <c r="G8" s="1130"/>
      <c r="H8" s="1130"/>
      <c r="I8" s="1131"/>
      <c r="J8" s="12" t="s">
        <v>8</v>
      </c>
      <c r="K8" s="75">
        <v>545058</v>
      </c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</row>
    <row r="9" spans="1:30" s="26" customFormat="1" ht="12" customHeight="1">
      <c r="A9" s="959" t="s">
        <v>300</v>
      </c>
      <c r="B9" s="960"/>
      <c r="C9" s="960"/>
      <c r="D9" s="960"/>
      <c r="E9" s="960"/>
      <c r="F9" s="960"/>
      <c r="G9" s="960"/>
      <c r="H9" s="960"/>
      <c r="I9" s="960"/>
      <c r="J9" s="960"/>
      <c r="K9" s="961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</row>
    <row r="10" spans="1:30" s="26" customFormat="1" ht="12" customHeight="1">
      <c r="A10" s="1129" t="s">
        <v>301</v>
      </c>
      <c r="B10" s="1130"/>
      <c r="C10" s="1130"/>
      <c r="D10" s="1130"/>
      <c r="E10" s="1130"/>
      <c r="F10" s="1130"/>
      <c r="G10" s="1130"/>
      <c r="H10" s="1130"/>
      <c r="I10" s="1131"/>
      <c r="J10" s="12" t="s">
        <v>8</v>
      </c>
      <c r="K10" s="75">
        <v>261590</v>
      </c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</row>
    <row r="11" spans="1:30" s="26" customFormat="1" ht="12" customHeight="1">
      <c r="A11" s="1129" t="s">
        <v>302</v>
      </c>
      <c r="B11" s="1130"/>
      <c r="C11" s="1130"/>
      <c r="D11" s="1130"/>
      <c r="E11" s="1130"/>
      <c r="F11" s="1130"/>
      <c r="G11" s="1130"/>
      <c r="H11" s="1130"/>
      <c r="I11" s="1131"/>
      <c r="J11" s="12" t="s">
        <v>8</v>
      </c>
      <c r="K11" s="75">
        <v>337805</v>
      </c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</row>
    <row r="12" spans="1:30" s="26" customFormat="1" ht="12" customHeight="1">
      <c r="A12" s="1129" t="s">
        <v>303</v>
      </c>
      <c r="B12" s="1130"/>
      <c r="C12" s="1130"/>
      <c r="D12" s="1130"/>
      <c r="E12" s="1130"/>
      <c r="F12" s="1130"/>
      <c r="G12" s="1130"/>
      <c r="H12" s="1130"/>
      <c r="I12" s="1131"/>
      <c r="J12" s="12" t="s">
        <v>8</v>
      </c>
      <c r="K12" s="75">
        <v>162560</v>
      </c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</row>
    <row r="13" spans="1:30" s="26" customFormat="1" ht="12" customHeight="1">
      <c r="A13" s="1129" t="s">
        <v>304</v>
      </c>
      <c r="B13" s="1130"/>
      <c r="C13" s="1130"/>
      <c r="D13" s="1130"/>
      <c r="E13" s="1130"/>
      <c r="F13" s="1130"/>
      <c r="G13" s="1130"/>
      <c r="H13" s="1130"/>
      <c r="I13" s="1131"/>
      <c r="J13" s="12" t="s">
        <v>8</v>
      </c>
      <c r="K13" s="75">
        <v>60130</v>
      </c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</row>
    <row r="14" spans="1:30" s="26" customFormat="1" ht="12" customHeight="1">
      <c r="A14" s="1129" t="s">
        <v>305</v>
      </c>
      <c r="B14" s="1130"/>
      <c r="C14" s="1130"/>
      <c r="D14" s="1130"/>
      <c r="E14" s="1130"/>
      <c r="F14" s="1130"/>
      <c r="G14" s="1130"/>
      <c r="H14" s="1130"/>
      <c r="I14" s="1131"/>
      <c r="J14" s="12" t="s">
        <v>8</v>
      </c>
      <c r="K14" s="75">
        <v>187670</v>
      </c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</row>
    <row r="15" spans="1:30" s="26" customFormat="1" ht="12" customHeight="1">
      <c r="A15" s="1129" t="s">
        <v>306</v>
      </c>
      <c r="B15" s="1130"/>
      <c r="C15" s="1130"/>
      <c r="D15" s="1130"/>
      <c r="E15" s="1130"/>
      <c r="F15" s="1130"/>
      <c r="G15" s="1130"/>
      <c r="H15" s="1130"/>
      <c r="I15" s="1131"/>
      <c r="J15" s="12" t="s">
        <v>8</v>
      </c>
      <c r="K15" s="75">
        <v>268125</v>
      </c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</row>
    <row r="16" spans="1:30" s="6" customFormat="1" ht="12" customHeight="1">
      <c r="A16" s="1129" t="s">
        <v>307</v>
      </c>
      <c r="B16" s="1130"/>
      <c r="C16" s="1130"/>
      <c r="D16" s="1130"/>
      <c r="E16" s="1130"/>
      <c r="F16" s="1130"/>
      <c r="G16" s="1130"/>
      <c r="H16" s="1130"/>
      <c r="I16" s="1131"/>
      <c r="J16" s="12" t="s">
        <v>8</v>
      </c>
      <c r="K16" s="75">
        <v>153980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s="6" customFormat="1" ht="12" customHeight="1">
      <c r="A17" s="1129" t="s">
        <v>308</v>
      </c>
      <c r="B17" s="1130"/>
      <c r="C17" s="1130"/>
      <c r="D17" s="1130"/>
      <c r="E17" s="1130"/>
      <c r="F17" s="1130"/>
      <c r="G17" s="1130"/>
      <c r="H17" s="1130"/>
      <c r="I17" s="1131"/>
      <c r="J17" s="12" t="s">
        <v>8</v>
      </c>
      <c r="K17" s="75">
        <v>174075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s="6" customFormat="1" ht="12" customHeight="1">
      <c r="A18" s="959" t="s">
        <v>309</v>
      </c>
      <c r="B18" s="960"/>
      <c r="C18" s="960"/>
      <c r="D18" s="960"/>
      <c r="E18" s="960"/>
      <c r="F18" s="960"/>
      <c r="G18" s="960"/>
      <c r="H18" s="960"/>
      <c r="I18" s="960"/>
      <c r="J18" s="960"/>
      <c r="K18" s="96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s="6" customFormat="1" ht="12" customHeight="1">
      <c r="A19" s="1129" t="s">
        <v>310</v>
      </c>
      <c r="B19" s="1130"/>
      <c r="C19" s="1130"/>
      <c r="D19" s="1130"/>
      <c r="E19" s="1130"/>
      <c r="F19" s="1130"/>
      <c r="G19" s="1130"/>
      <c r="H19" s="1130"/>
      <c r="I19" s="1131"/>
      <c r="J19" s="12" t="s">
        <v>8</v>
      </c>
      <c r="K19" s="75">
        <v>126310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s="6" customFormat="1" ht="12" customHeight="1">
      <c r="A20" s="1129" t="s">
        <v>311</v>
      </c>
      <c r="B20" s="1130"/>
      <c r="C20" s="1130"/>
      <c r="D20" s="1130"/>
      <c r="E20" s="1130"/>
      <c r="F20" s="1130"/>
      <c r="G20" s="1130"/>
      <c r="H20" s="1130"/>
      <c r="I20" s="1131"/>
      <c r="J20" s="12" t="s">
        <v>8</v>
      </c>
      <c r="K20" s="75">
        <v>386635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s="6" customFormat="1" ht="12" customHeight="1">
      <c r="A21" s="1129" t="s">
        <v>312</v>
      </c>
      <c r="B21" s="1130"/>
      <c r="C21" s="1130"/>
      <c r="D21" s="1130"/>
      <c r="E21" s="1130"/>
      <c r="F21" s="1130"/>
      <c r="G21" s="1130"/>
      <c r="H21" s="1130"/>
      <c r="I21" s="1131"/>
      <c r="J21" s="12" t="s">
        <v>8</v>
      </c>
      <c r="K21" s="75">
        <v>339195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s="6" customFormat="1" ht="12" customHeight="1">
      <c r="A22" s="1129" t="s">
        <v>313</v>
      </c>
      <c r="B22" s="1130"/>
      <c r="C22" s="1130"/>
      <c r="D22" s="1130"/>
      <c r="E22" s="1130"/>
      <c r="F22" s="1130"/>
      <c r="G22" s="1130"/>
      <c r="H22" s="1130"/>
      <c r="I22" s="1131"/>
      <c r="J22" s="12" t="s">
        <v>8</v>
      </c>
      <c r="K22" s="75">
        <v>155490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s="6" customFormat="1" ht="12" customHeight="1">
      <c r="A23" s="1129" t="s">
        <v>314</v>
      </c>
      <c r="B23" s="1130"/>
      <c r="C23" s="1130"/>
      <c r="D23" s="1130"/>
      <c r="E23" s="1130"/>
      <c r="F23" s="1130"/>
      <c r="G23" s="1130"/>
      <c r="H23" s="1130"/>
      <c r="I23" s="1131"/>
      <c r="J23" s="12" t="s">
        <v>8</v>
      </c>
      <c r="K23" s="75">
        <v>25750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s="6" customFormat="1" ht="12" customHeight="1">
      <c r="A24" s="959" t="s">
        <v>315</v>
      </c>
      <c r="B24" s="960"/>
      <c r="C24" s="960"/>
      <c r="D24" s="960"/>
      <c r="E24" s="960"/>
      <c r="F24" s="960"/>
      <c r="G24" s="960"/>
      <c r="H24" s="960"/>
      <c r="I24" s="960"/>
      <c r="J24" s="960"/>
      <c r="K24" s="96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s="6" customFormat="1" ht="12" customHeight="1">
      <c r="A25" s="1129" t="s">
        <v>316</v>
      </c>
      <c r="B25" s="1130"/>
      <c r="C25" s="1130"/>
      <c r="D25" s="1130"/>
      <c r="E25" s="1130"/>
      <c r="F25" s="1130"/>
      <c r="G25" s="1130"/>
      <c r="H25" s="1130"/>
      <c r="I25" s="1131"/>
      <c r="J25" s="12" t="s">
        <v>8</v>
      </c>
      <c r="K25" s="75">
        <v>77250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s="6" customFormat="1" ht="12" customHeight="1">
      <c r="A26" s="1129" t="s">
        <v>317</v>
      </c>
      <c r="B26" s="1130"/>
      <c r="C26" s="1130"/>
      <c r="D26" s="1130"/>
      <c r="E26" s="1130"/>
      <c r="F26" s="1130"/>
      <c r="G26" s="1130"/>
      <c r="H26" s="1130"/>
      <c r="I26" s="1131"/>
      <c r="J26" s="12" t="s">
        <v>8</v>
      </c>
      <c r="K26" s="75">
        <v>49440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s="6" customFormat="1" ht="12" customHeight="1">
      <c r="A27" s="1129" t="s">
        <v>318</v>
      </c>
      <c r="B27" s="1130"/>
      <c r="C27" s="1130"/>
      <c r="D27" s="1130"/>
      <c r="E27" s="1130"/>
      <c r="F27" s="1130"/>
      <c r="G27" s="1130"/>
      <c r="H27" s="1130"/>
      <c r="I27" s="1131"/>
      <c r="J27" s="12" t="s">
        <v>8</v>
      </c>
      <c r="K27" s="75">
        <v>139050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s="6" customFormat="1" ht="12" customHeight="1">
      <c r="A28" s="1129" t="s">
        <v>319</v>
      </c>
      <c r="B28" s="1130"/>
      <c r="C28" s="1130"/>
      <c r="D28" s="1130"/>
      <c r="E28" s="1130"/>
      <c r="F28" s="1130"/>
      <c r="G28" s="1130"/>
      <c r="H28" s="1130"/>
      <c r="I28" s="1131"/>
      <c r="J28" s="12" t="s">
        <v>8</v>
      </c>
      <c r="K28" s="75">
        <v>48410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s="6" customFormat="1" ht="12" customHeight="1">
      <c r="A29" s="1129" t="s">
        <v>320</v>
      </c>
      <c r="B29" s="1130"/>
      <c r="C29" s="1130"/>
      <c r="D29" s="1130"/>
      <c r="E29" s="1130"/>
      <c r="F29" s="1130"/>
      <c r="G29" s="1130"/>
      <c r="H29" s="1130"/>
      <c r="I29" s="1131"/>
      <c r="J29" s="12" t="s">
        <v>8</v>
      </c>
      <c r="K29" s="75">
        <v>292275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s="6" customFormat="1" ht="12" customHeight="1">
      <c r="A30" s="1129" t="s">
        <v>321</v>
      </c>
      <c r="B30" s="1130"/>
      <c r="C30" s="1130"/>
      <c r="D30" s="1130"/>
      <c r="E30" s="1130"/>
      <c r="F30" s="1130"/>
      <c r="G30" s="1130"/>
      <c r="H30" s="1130"/>
      <c r="I30" s="1131"/>
      <c r="J30" s="12" t="s">
        <v>8</v>
      </c>
      <c r="K30" s="75">
        <v>109800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s="6" customFormat="1" ht="12" customHeight="1">
      <c r="A31" s="1129" t="s">
        <v>322</v>
      </c>
      <c r="B31" s="1130"/>
      <c r="C31" s="1130"/>
      <c r="D31" s="1130"/>
      <c r="E31" s="1130"/>
      <c r="F31" s="1130"/>
      <c r="G31" s="1130"/>
      <c r="H31" s="1130"/>
      <c r="I31" s="1131"/>
      <c r="J31" s="12" t="s">
        <v>8</v>
      </c>
      <c r="K31" s="75">
        <v>193830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6" customFormat="1" ht="12" customHeight="1">
      <c r="A32" s="1129" t="s">
        <v>323</v>
      </c>
      <c r="B32" s="1130"/>
      <c r="C32" s="1130"/>
      <c r="D32" s="1130"/>
      <c r="E32" s="1130"/>
      <c r="F32" s="1130"/>
      <c r="G32" s="1130"/>
      <c r="H32" s="1130"/>
      <c r="I32" s="1131"/>
      <c r="J32" s="12" t="s">
        <v>8</v>
      </c>
      <c r="K32" s="75">
        <v>132905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s="6" customFormat="1" ht="12" customHeight="1">
      <c r="A33" s="1129" t="s">
        <v>541</v>
      </c>
      <c r="B33" s="1130"/>
      <c r="C33" s="1130"/>
      <c r="D33" s="1130"/>
      <c r="E33" s="1130"/>
      <c r="F33" s="1130"/>
      <c r="G33" s="1130"/>
      <c r="H33" s="1130"/>
      <c r="I33" s="1131"/>
      <c r="J33" s="12" t="s">
        <v>8</v>
      </c>
      <c r="K33" s="75">
        <v>401340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s="6" customFormat="1" ht="12" customHeight="1">
      <c r="A34" s="1129" t="s">
        <v>324</v>
      </c>
      <c r="B34" s="1130"/>
      <c r="C34" s="1130"/>
      <c r="D34" s="1130"/>
      <c r="E34" s="1130"/>
      <c r="F34" s="1130"/>
      <c r="G34" s="1130"/>
      <c r="H34" s="1130"/>
      <c r="I34" s="1131"/>
      <c r="J34" s="12" t="s">
        <v>8</v>
      </c>
      <c r="K34" s="75">
        <v>2050535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s="6" customFormat="1" ht="12" customHeight="1">
      <c r="A35" s="1129" t="s">
        <v>325</v>
      </c>
      <c r="B35" s="1130"/>
      <c r="C35" s="1130"/>
      <c r="D35" s="1130"/>
      <c r="E35" s="1130"/>
      <c r="F35" s="1130"/>
      <c r="G35" s="1130"/>
      <c r="H35" s="1130"/>
      <c r="I35" s="1131"/>
      <c r="J35" s="12" t="s">
        <v>8</v>
      </c>
      <c r="K35" s="75">
        <v>53325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s="6" customFormat="1" ht="12" customHeight="1">
      <c r="A36" s="1129" t="s">
        <v>326</v>
      </c>
      <c r="B36" s="1130"/>
      <c r="C36" s="1130"/>
      <c r="D36" s="1130"/>
      <c r="E36" s="1130"/>
      <c r="F36" s="1130"/>
      <c r="G36" s="1130"/>
      <c r="H36" s="1130"/>
      <c r="I36" s="1131"/>
      <c r="J36" s="12" t="s">
        <v>8</v>
      </c>
      <c r="K36" s="75">
        <v>618035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s="6" customFormat="1" ht="12" customHeight="1">
      <c r="A37" s="1041" t="s">
        <v>542</v>
      </c>
      <c r="B37" s="1041"/>
      <c r="C37" s="1041"/>
      <c r="D37" s="1041"/>
      <c r="E37" s="1138"/>
      <c r="F37" s="989" t="s">
        <v>52</v>
      </c>
      <c r="G37" s="990"/>
      <c r="H37" s="990"/>
      <c r="I37" s="990"/>
      <c r="J37" s="990"/>
      <c r="K37" s="99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s="1" customFormat="1" ht="12" customHeight="1">
      <c r="A38" s="32" t="s">
        <v>544</v>
      </c>
      <c r="B38" s="113" t="s">
        <v>8</v>
      </c>
      <c r="C38" s="256">
        <v>108</v>
      </c>
      <c r="D38" s="255">
        <v>108</v>
      </c>
      <c r="E38" s="1139"/>
      <c r="F38" s="40" t="s">
        <v>791</v>
      </c>
      <c r="G38" s="40"/>
      <c r="H38" s="40"/>
      <c r="I38" s="257"/>
      <c r="J38" s="12" t="s">
        <v>8</v>
      </c>
      <c r="K38" s="9">
        <v>6.9</v>
      </c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 spans="1:30" s="1" customFormat="1" ht="12" customHeight="1">
      <c r="A39" s="32" t="s">
        <v>545</v>
      </c>
      <c r="B39" s="113" t="s">
        <v>8</v>
      </c>
      <c r="C39" s="256">
        <v>112</v>
      </c>
      <c r="D39" s="255">
        <v>112</v>
      </c>
      <c r="E39" s="1139"/>
      <c r="F39" s="40" t="s">
        <v>792</v>
      </c>
      <c r="G39" s="40"/>
      <c r="H39" s="40"/>
      <c r="I39" s="257"/>
      <c r="J39" s="12" t="s">
        <v>8</v>
      </c>
      <c r="K39" s="9">
        <v>10.3</v>
      </c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1:30" s="1" customFormat="1" ht="12" customHeight="1">
      <c r="A40" s="32" t="s">
        <v>546</v>
      </c>
      <c r="B40" s="113" t="s">
        <v>8</v>
      </c>
      <c r="C40" s="256">
        <v>114</v>
      </c>
      <c r="D40" s="255">
        <v>114</v>
      </c>
      <c r="E40" s="1139"/>
      <c r="F40" s="40" t="s">
        <v>793</v>
      </c>
      <c r="G40" s="40"/>
      <c r="H40" s="40"/>
      <c r="I40" s="257"/>
      <c r="J40" s="12" t="s">
        <v>8</v>
      </c>
      <c r="K40" s="9">
        <v>11.6</v>
      </c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s="10" customFormat="1" ht="12" customHeight="1">
      <c r="A41" s="32" t="s">
        <v>547</v>
      </c>
      <c r="B41" s="113" t="s">
        <v>8</v>
      </c>
      <c r="C41" s="256">
        <v>118</v>
      </c>
      <c r="D41" s="255">
        <v>118</v>
      </c>
      <c r="E41" s="1139"/>
      <c r="F41" s="40" t="s">
        <v>794</v>
      </c>
      <c r="G41" s="40"/>
      <c r="H41" s="40"/>
      <c r="I41" s="257"/>
      <c r="J41" s="12" t="s">
        <v>8</v>
      </c>
      <c r="K41" s="9">
        <v>23.6</v>
      </c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10" customFormat="1" ht="12" customHeight="1">
      <c r="A42" s="32" t="s">
        <v>548</v>
      </c>
      <c r="B42" s="113" t="s">
        <v>8</v>
      </c>
      <c r="C42" s="256">
        <v>127</v>
      </c>
      <c r="D42" s="255">
        <v>127</v>
      </c>
      <c r="E42" s="1139"/>
      <c r="F42" s="40" t="s">
        <v>795</v>
      </c>
      <c r="G42" s="40"/>
      <c r="H42" s="40"/>
      <c r="I42" s="257"/>
      <c r="J42" s="12" t="s">
        <v>8</v>
      </c>
      <c r="K42" s="9">
        <v>19.100000000000001</v>
      </c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10" customFormat="1" ht="12" customHeight="1">
      <c r="A43" s="32" t="s">
        <v>549</v>
      </c>
      <c r="B43" s="113" t="s">
        <v>8</v>
      </c>
      <c r="C43" s="256">
        <v>131</v>
      </c>
      <c r="D43" s="255">
        <v>131</v>
      </c>
      <c r="E43" s="1139"/>
      <c r="F43" s="40" t="s">
        <v>796</v>
      </c>
      <c r="G43" s="40"/>
      <c r="H43" s="40"/>
      <c r="I43" s="257"/>
      <c r="J43" s="12" t="s">
        <v>8</v>
      </c>
      <c r="K43" s="9">
        <v>42.7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10" customFormat="1" ht="12" customHeight="1">
      <c r="A44" s="32" t="s">
        <v>550</v>
      </c>
      <c r="B44" s="113" t="s">
        <v>8</v>
      </c>
      <c r="C44" s="256">
        <v>145</v>
      </c>
      <c r="D44" s="255">
        <v>145</v>
      </c>
      <c r="E44" s="1139"/>
      <c r="F44" s="40" t="s">
        <v>797</v>
      </c>
      <c r="G44" s="40"/>
      <c r="H44" s="40"/>
      <c r="I44" s="257"/>
      <c r="J44" s="12" t="s">
        <v>8</v>
      </c>
      <c r="K44" s="9">
        <v>70.7</v>
      </c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10" customFormat="1" ht="12" customHeight="1">
      <c r="A45" s="32" t="s">
        <v>551</v>
      </c>
      <c r="B45" s="113" t="s">
        <v>8</v>
      </c>
      <c r="C45" s="256">
        <v>155</v>
      </c>
      <c r="D45" s="255">
        <v>155</v>
      </c>
      <c r="E45" s="1139"/>
      <c r="F45" s="40" t="s">
        <v>798</v>
      </c>
      <c r="G45" s="40"/>
      <c r="H45" s="40"/>
      <c r="I45" s="257"/>
      <c r="J45" s="12" t="s">
        <v>8</v>
      </c>
      <c r="K45" s="9">
        <v>147.30000000000001</v>
      </c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10" customFormat="1" ht="12" customHeight="1">
      <c r="A46" s="32" t="s">
        <v>552</v>
      </c>
      <c r="B46" s="113" t="s">
        <v>8</v>
      </c>
      <c r="C46" s="256">
        <v>167</v>
      </c>
      <c r="D46" s="255">
        <v>167</v>
      </c>
      <c r="E46" s="1139"/>
      <c r="F46" s="40" t="s">
        <v>799</v>
      </c>
      <c r="G46" s="40"/>
      <c r="H46" s="40"/>
      <c r="I46" s="257"/>
      <c r="J46" s="12" t="s">
        <v>8</v>
      </c>
      <c r="K46" s="9">
        <v>44.2</v>
      </c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10" customFormat="1" ht="12" customHeight="1">
      <c r="A47" s="32" t="s">
        <v>553</v>
      </c>
      <c r="B47" s="113" t="s">
        <v>8</v>
      </c>
      <c r="C47" s="256">
        <v>177</v>
      </c>
      <c r="D47" s="255">
        <v>177</v>
      </c>
      <c r="E47" s="1139"/>
      <c r="F47" s="40" t="s">
        <v>800</v>
      </c>
      <c r="G47" s="40"/>
      <c r="H47" s="40"/>
      <c r="I47" s="257"/>
      <c r="J47" s="12" t="s">
        <v>8</v>
      </c>
      <c r="K47" s="9">
        <v>29.5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10" customFormat="1" ht="12" customHeight="1">
      <c r="A48" s="32" t="s">
        <v>554</v>
      </c>
      <c r="B48" s="113" t="s">
        <v>8</v>
      </c>
      <c r="C48" s="256">
        <v>202</v>
      </c>
      <c r="D48" s="255">
        <v>202</v>
      </c>
      <c r="E48" s="1139"/>
      <c r="F48" s="40" t="s">
        <v>801</v>
      </c>
      <c r="G48" s="40"/>
      <c r="H48" s="40"/>
      <c r="I48" s="257"/>
      <c r="J48" s="12" t="s">
        <v>8</v>
      </c>
      <c r="K48" s="9">
        <v>32.4</v>
      </c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10" customFormat="1" ht="12" customHeight="1">
      <c r="A49" s="32" t="s">
        <v>555</v>
      </c>
      <c r="B49" s="113" t="s">
        <v>8</v>
      </c>
      <c r="C49" s="256">
        <v>232</v>
      </c>
      <c r="D49" s="255">
        <v>232</v>
      </c>
      <c r="E49" s="1139"/>
      <c r="F49" s="258" t="s">
        <v>1303</v>
      </c>
      <c r="G49" s="258"/>
      <c r="H49" s="258"/>
      <c r="I49" s="259"/>
      <c r="J49" s="12" t="s">
        <v>8</v>
      </c>
      <c r="K49" s="9">
        <v>235.6</v>
      </c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10" customFormat="1" ht="12" customHeight="1">
      <c r="A50" s="32" t="s">
        <v>556</v>
      </c>
      <c r="B50" s="113" t="s">
        <v>8</v>
      </c>
      <c r="C50" s="256">
        <v>270</v>
      </c>
      <c r="D50" s="255">
        <v>270</v>
      </c>
      <c r="E50" s="1139"/>
      <c r="F50" s="258" t="s">
        <v>1304</v>
      </c>
      <c r="G50" s="258"/>
      <c r="H50" s="258"/>
      <c r="I50" s="259"/>
      <c r="J50" s="12" t="s">
        <v>8</v>
      </c>
      <c r="K50" s="9">
        <v>162</v>
      </c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10" customFormat="1" ht="12" customHeight="1">
      <c r="A51" s="32" t="s">
        <v>557</v>
      </c>
      <c r="B51" s="113" t="s">
        <v>8</v>
      </c>
      <c r="C51" s="256">
        <v>305</v>
      </c>
      <c r="D51" s="255">
        <v>305</v>
      </c>
      <c r="E51" s="1139"/>
      <c r="F51" s="258" t="s">
        <v>1305</v>
      </c>
      <c r="G51" s="258"/>
      <c r="H51" s="258"/>
      <c r="I51" s="259"/>
      <c r="J51" s="12" t="s">
        <v>8</v>
      </c>
      <c r="K51" s="9">
        <v>117.8</v>
      </c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10" customFormat="1" ht="12" customHeight="1">
      <c r="A52" s="32" t="s">
        <v>558</v>
      </c>
      <c r="B52" s="113" t="s">
        <v>8</v>
      </c>
      <c r="C52" s="256">
        <v>350</v>
      </c>
      <c r="D52" s="255">
        <v>350</v>
      </c>
      <c r="E52" s="1139"/>
      <c r="F52" s="40" t="s">
        <v>802</v>
      </c>
      <c r="G52" s="40"/>
      <c r="H52" s="40"/>
      <c r="I52" s="257"/>
      <c r="J52" s="12" t="s">
        <v>8</v>
      </c>
      <c r="K52" s="9">
        <v>58.9</v>
      </c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10" customFormat="1" ht="12" customHeight="1">
      <c r="A53" s="32" t="s">
        <v>559</v>
      </c>
      <c r="B53" s="113" t="s">
        <v>8</v>
      </c>
      <c r="C53" s="256">
        <v>397</v>
      </c>
      <c r="D53" s="255">
        <v>397</v>
      </c>
      <c r="E53" s="1139"/>
      <c r="F53" s="40" t="s">
        <v>803</v>
      </c>
      <c r="G53" s="40"/>
      <c r="H53" s="40"/>
      <c r="I53" s="257"/>
      <c r="J53" s="12" t="s">
        <v>8</v>
      </c>
      <c r="K53" s="9">
        <v>36.799999999999997</v>
      </c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s="10" customFormat="1" ht="12" customHeight="1">
      <c r="A54" s="28"/>
      <c r="B54" s="25"/>
      <c r="C54" s="24"/>
      <c r="D54" s="29"/>
      <c r="E54" s="1140"/>
      <c r="F54" s="40" t="s">
        <v>56</v>
      </c>
      <c r="G54" s="40"/>
      <c r="H54" s="40"/>
      <c r="I54" s="257"/>
      <c r="J54" s="12" t="s">
        <v>8</v>
      </c>
      <c r="K54" s="9">
        <v>206.2</v>
      </c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</row>
    <row r="55" spans="1:30" s="10" customFormat="1" ht="12" customHeight="1">
      <c r="A55" s="40"/>
      <c r="B55" s="12"/>
      <c r="C55" s="8"/>
      <c r="D55" s="27"/>
      <c r="E55" s="1140"/>
      <c r="F55" s="40" t="s">
        <v>804</v>
      </c>
      <c r="G55" s="40"/>
      <c r="H55" s="40"/>
      <c r="I55" s="257"/>
      <c r="J55" s="12" t="s">
        <v>8</v>
      </c>
      <c r="K55" s="9">
        <v>51.5</v>
      </c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</row>
    <row r="56" spans="1:30" s="10" customFormat="1" ht="12" customHeight="1">
      <c r="A56" s="40"/>
      <c r="B56" s="12"/>
      <c r="C56" s="8"/>
      <c r="D56" s="27"/>
      <c r="E56" s="1140"/>
      <c r="F56" s="40" t="s">
        <v>805</v>
      </c>
      <c r="G56" s="40"/>
      <c r="H56" s="40"/>
      <c r="I56" s="257"/>
      <c r="J56" s="12" t="s">
        <v>8</v>
      </c>
      <c r="K56" s="9">
        <v>51.5</v>
      </c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10" customFormat="1" ht="12" customHeight="1">
      <c r="A57" s="40"/>
      <c r="B57" s="12"/>
      <c r="C57" s="8"/>
      <c r="D57" s="27"/>
      <c r="E57" s="1140"/>
      <c r="F57" s="260" t="s">
        <v>806</v>
      </c>
      <c r="G57" s="261"/>
      <c r="H57" s="261"/>
      <c r="I57" s="261"/>
      <c r="J57" s="12" t="s">
        <v>8</v>
      </c>
      <c r="K57" s="9">
        <v>65</v>
      </c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10" customFormat="1" ht="12" customHeight="1">
      <c r="A58" s="40"/>
      <c r="B58" s="9"/>
      <c r="C58" s="8"/>
      <c r="D58" s="27"/>
      <c r="E58" s="1140"/>
      <c r="F58" s="260" t="s">
        <v>807</v>
      </c>
      <c r="G58" s="261"/>
      <c r="H58" s="261"/>
      <c r="I58" s="261"/>
      <c r="J58" s="12" t="s">
        <v>8</v>
      </c>
      <c r="K58" s="75">
        <v>3737</v>
      </c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10" customFormat="1" ht="12" customHeight="1">
      <c r="A59" s="40"/>
      <c r="B59" s="9"/>
      <c r="C59" s="8"/>
      <c r="D59" s="27"/>
      <c r="E59" s="1140"/>
      <c r="F59" s="1134" t="s">
        <v>808</v>
      </c>
      <c r="G59" s="1135"/>
      <c r="H59" s="1135"/>
      <c r="I59" s="1136"/>
      <c r="J59" s="12" t="s">
        <v>8</v>
      </c>
      <c r="K59" s="75">
        <v>3351</v>
      </c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10" customFormat="1" ht="12" customHeight="1">
      <c r="A60" s="40"/>
      <c r="B60" s="9"/>
      <c r="C60" s="8"/>
      <c r="D60" s="27"/>
      <c r="E60" s="1140"/>
      <c r="F60" s="1134" t="s">
        <v>809</v>
      </c>
      <c r="G60" s="1135"/>
      <c r="H60" s="1135"/>
      <c r="I60" s="1136"/>
      <c r="J60" s="12" t="s">
        <v>8</v>
      </c>
      <c r="K60" s="75">
        <v>2191</v>
      </c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>
      <c r="F61" s="1134" t="s">
        <v>810</v>
      </c>
      <c r="G61" s="1135"/>
      <c r="H61" s="1135"/>
      <c r="I61" s="1137"/>
      <c r="J61" s="262" t="s">
        <v>8</v>
      </c>
      <c r="K61" s="263">
        <v>2191</v>
      </c>
    </row>
    <row r="62" spans="1:30">
      <c r="I62" s="16"/>
      <c r="J62" s="16"/>
      <c r="K62" s="16"/>
    </row>
    <row r="63" spans="1:30">
      <c r="I63" s="16"/>
      <c r="J63" s="16"/>
      <c r="K63" s="16"/>
    </row>
    <row r="64" spans="1:30">
      <c r="I64" s="16"/>
      <c r="J64" s="16"/>
      <c r="K64" s="16"/>
    </row>
    <row r="65" spans="9:11">
      <c r="I65" s="16"/>
      <c r="J65" s="16"/>
      <c r="K65" s="16"/>
    </row>
    <row r="66" spans="9:11">
      <c r="I66" s="16"/>
      <c r="J66" s="16"/>
      <c r="K66" s="16"/>
    </row>
    <row r="67" spans="9:11">
      <c r="I67" s="16"/>
      <c r="J67" s="16"/>
      <c r="K67" s="16"/>
    </row>
    <row r="68" spans="9:11">
      <c r="I68" s="16"/>
      <c r="J68" s="16"/>
      <c r="K68" s="16"/>
    </row>
    <row r="69" spans="9:11">
      <c r="I69" s="16"/>
      <c r="J69" s="16"/>
      <c r="K69" s="16"/>
    </row>
    <row r="70" spans="9:11">
      <c r="I70" s="16"/>
      <c r="J70" s="16"/>
      <c r="K70" s="16"/>
    </row>
    <row r="71" spans="9:11">
      <c r="I71" s="16"/>
      <c r="J71" s="16"/>
      <c r="K71" s="16"/>
    </row>
    <row r="72" spans="9:11">
      <c r="I72" s="16"/>
      <c r="J72" s="16"/>
      <c r="K72" s="16"/>
    </row>
    <row r="73" spans="9:11">
      <c r="I73" s="16"/>
      <c r="J73" s="16"/>
      <c r="K73" s="16"/>
    </row>
    <row r="74" spans="9:11">
      <c r="I74" s="16"/>
      <c r="J74" s="16"/>
      <c r="K74" s="16"/>
    </row>
    <row r="75" spans="9:11">
      <c r="I75" s="16"/>
      <c r="J75" s="16"/>
      <c r="K75" s="16"/>
    </row>
    <row r="76" spans="9:11">
      <c r="I76" s="16"/>
      <c r="J76" s="16"/>
      <c r="K76" s="16"/>
    </row>
    <row r="77" spans="9:11">
      <c r="I77" s="16"/>
      <c r="J77" s="16"/>
      <c r="K77" s="16"/>
    </row>
    <row r="78" spans="9:11">
      <c r="I78" s="16"/>
      <c r="J78" s="16"/>
      <c r="K78" s="16"/>
    </row>
    <row r="79" spans="9:11">
      <c r="I79" s="16"/>
      <c r="J79" s="16"/>
      <c r="K79" s="16"/>
    </row>
    <row r="80" spans="9:11">
      <c r="I80" s="16"/>
      <c r="J80" s="16"/>
      <c r="K80" s="16"/>
    </row>
    <row r="81" spans="9:11">
      <c r="I81" s="16"/>
      <c r="J81" s="16"/>
      <c r="K81" s="16"/>
    </row>
    <row r="82" spans="9:11">
      <c r="I82" s="16"/>
      <c r="J82" s="16"/>
      <c r="K82" s="16"/>
    </row>
    <row r="83" spans="9:11">
      <c r="I83" s="16"/>
      <c r="J83" s="16"/>
      <c r="K83" s="16"/>
    </row>
    <row r="84" spans="9:11">
      <c r="I84" s="16"/>
      <c r="J84" s="16"/>
      <c r="K84" s="16"/>
    </row>
    <row r="85" spans="9:11">
      <c r="I85" s="16"/>
      <c r="J85" s="16"/>
      <c r="K85" s="16"/>
    </row>
    <row r="86" spans="9:11">
      <c r="I86" s="16"/>
      <c r="J86" s="16"/>
      <c r="K86" s="16"/>
    </row>
    <row r="87" spans="9:11">
      <c r="I87" s="16"/>
      <c r="J87" s="16"/>
      <c r="K87" s="16"/>
    </row>
    <row r="88" spans="9:11">
      <c r="I88" s="16"/>
      <c r="J88" s="16"/>
      <c r="K88" s="16"/>
    </row>
    <row r="89" spans="9:11">
      <c r="I89" s="16"/>
      <c r="J89" s="16"/>
      <c r="K89" s="16"/>
    </row>
    <row r="90" spans="9:11">
      <c r="I90" s="16"/>
      <c r="J90" s="16"/>
      <c r="K90" s="16"/>
    </row>
    <row r="91" spans="9:11">
      <c r="I91" s="16"/>
      <c r="J91" s="16"/>
      <c r="K91" s="16"/>
    </row>
    <row r="92" spans="9:11">
      <c r="I92" s="16"/>
      <c r="J92" s="16"/>
      <c r="K92" s="16"/>
    </row>
    <row r="93" spans="9:11">
      <c r="I93" s="16"/>
      <c r="J93" s="16"/>
      <c r="K93" s="16"/>
    </row>
    <row r="94" spans="9:11">
      <c r="I94" s="16"/>
      <c r="J94" s="16"/>
      <c r="K94" s="16"/>
    </row>
    <row r="95" spans="9:11">
      <c r="I95" s="16"/>
      <c r="J95" s="16"/>
      <c r="K95" s="16"/>
    </row>
    <row r="96" spans="9:11">
      <c r="I96" s="16"/>
      <c r="J96" s="16"/>
      <c r="K96" s="16"/>
    </row>
    <row r="97" spans="9:11">
      <c r="I97" s="16"/>
      <c r="J97" s="16"/>
      <c r="K97" s="16"/>
    </row>
    <row r="98" spans="9:11">
      <c r="I98" s="16"/>
      <c r="J98" s="16"/>
      <c r="K98" s="16"/>
    </row>
    <row r="99" spans="9:11">
      <c r="I99" s="16"/>
      <c r="J99" s="16"/>
      <c r="K99" s="16"/>
    </row>
    <row r="100" spans="9:11">
      <c r="I100" s="16"/>
      <c r="J100" s="16"/>
      <c r="K100" s="16"/>
    </row>
    <row r="101" spans="9:11">
      <c r="I101" s="16"/>
      <c r="J101" s="16"/>
      <c r="K101" s="16"/>
    </row>
    <row r="102" spans="9:11">
      <c r="I102" s="16"/>
      <c r="J102" s="16"/>
      <c r="K102" s="16"/>
    </row>
    <row r="103" spans="9:11">
      <c r="I103" s="16"/>
      <c r="J103" s="16"/>
      <c r="K103" s="16"/>
    </row>
    <row r="104" spans="9:11">
      <c r="I104" s="16"/>
      <c r="J104" s="16"/>
      <c r="K104" s="16"/>
    </row>
    <row r="105" spans="9:11">
      <c r="I105" s="16"/>
      <c r="J105" s="16"/>
      <c r="K105" s="16"/>
    </row>
    <row r="106" spans="9:11">
      <c r="I106" s="16"/>
      <c r="J106" s="16"/>
      <c r="K106" s="16"/>
    </row>
    <row r="107" spans="9:11">
      <c r="I107" s="16"/>
      <c r="J107" s="16"/>
      <c r="K107" s="16"/>
    </row>
    <row r="108" spans="9:11">
      <c r="I108" s="16"/>
      <c r="J108" s="16"/>
      <c r="K108" s="16"/>
    </row>
    <row r="109" spans="9:11">
      <c r="I109" s="16"/>
      <c r="J109" s="16"/>
      <c r="K109" s="16"/>
    </row>
    <row r="110" spans="9:11">
      <c r="I110" s="16"/>
      <c r="J110" s="16"/>
      <c r="K110" s="16"/>
    </row>
    <row r="111" spans="9:11">
      <c r="I111" s="16"/>
      <c r="J111" s="16"/>
      <c r="K111" s="16"/>
    </row>
    <row r="112" spans="9:11">
      <c r="I112" s="16"/>
      <c r="J112" s="16"/>
      <c r="K112" s="16"/>
    </row>
    <row r="113" spans="9:11">
      <c r="I113" s="16"/>
      <c r="J113" s="16"/>
      <c r="K113" s="16"/>
    </row>
    <row r="114" spans="9:11">
      <c r="I114" s="16"/>
      <c r="J114" s="16"/>
      <c r="K114" s="16"/>
    </row>
    <row r="115" spans="9:11">
      <c r="I115" s="16"/>
      <c r="J115" s="16"/>
      <c r="K115" s="16"/>
    </row>
    <row r="116" spans="9:11">
      <c r="I116" s="16"/>
      <c r="J116" s="16"/>
      <c r="K116" s="16"/>
    </row>
    <row r="117" spans="9:11">
      <c r="I117" s="16"/>
      <c r="J117" s="16"/>
      <c r="K117" s="16"/>
    </row>
    <row r="118" spans="9:11">
      <c r="I118" s="16"/>
      <c r="J118" s="16"/>
      <c r="K118" s="16"/>
    </row>
    <row r="119" spans="9:11">
      <c r="I119" s="16"/>
      <c r="J119" s="16"/>
      <c r="K119" s="16"/>
    </row>
    <row r="120" spans="9:11">
      <c r="I120" s="16"/>
      <c r="J120" s="16"/>
      <c r="K120" s="16"/>
    </row>
    <row r="121" spans="9:11">
      <c r="I121" s="16"/>
      <c r="J121" s="16"/>
      <c r="K121" s="16"/>
    </row>
    <row r="122" spans="9:11">
      <c r="I122" s="16"/>
      <c r="J122" s="16"/>
      <c r="K122" s="16"/>
    </row>
    <row r="123" spans="9:11">
      <c r="I123" s="16"/>
      <c r="J123" s="16"/>
      <c r="K123" s="16"/>
    </row>
    <row r="124" spans="9:11">
      <c r="I124" s="16"/>
      <c r="J124" s="16"/>
      <c r="K124" s="16"/>
    </row>
    <row r="125" spans="9:11">
      <c r="I125" s="16"/>
      <c r="J125" s="16"/>
      <c r="K125" s="16"/>
    </row>
    <row r="126" spans="9:11">
      <c r="I126" s="16"/>
      <c r="J126" s="16"/>
      <c r="K126" s="16"/>
    </row>
    <row r="127" spans="9:11">
      <c r="I127" s="16"/>
      <c r="J127" s="16"/>
      <c r="K127" s="16"/>
    </row>
    <row r="128" spans="9:11">
      <c r="I128" s="16"/>
      <c r="J128" s="16"/>
      <c r="K128" s="16"/>
    </row>
    <row r="129" spans="9:11">
      <c r="I129" s="16"/>
      <c r="J129" s="16"/>
      <c r="K129" s="16"/>
    </row>
    <row r="130" spans="9:11">
      <c r="I130" s="16"/>
      <c r="J130" s="16"/>
      <c r="K130" s="16"/>
    </row>
    <row r="131" spans="9:11">
      <c r="I131" s="16"/>
      <c r="J131" s="16"/>
      <c r="K131" s="16"/>
    </row>
    <row r="132" spans="9:11">
      <c r="I132" s="16"/>
      <c r="J132" s="16"/>
      <c r="K132" s="16"/>
    </row>
    <row r="133" spans="9:11">
      <c r="I133" s="16"/>
      <c r="J133" s="16"/>
      <c r="K133" s="16"/>
    </row>
    <row r="134" spans="9:11">
      <c r="I134" s="16"/>
      <c r="J134" s="16"/>
      <c r="K134" s="16"/>
    </row>
    <row r="135" spans="9:11">
      <c r="I135" s="16"/>
      <c r="J135" s="16"/>
      <c r="K135" s="16"/>
    </row>
    <row r="136" spans="9:11">
      <c r="I136" s="16"/>
      <c r="J136" s="16"/>
      <c r="K136" s="16"/>
    </row>
    <row r="137" spans="9:11">
      <c r="I137" s="16"/>
      <c r="J137" s="16"/>
      <c r="K137" s="16"/>
    </row>
    <row r="138" spans="9:11">
      <c r="I138" s="16"/>
      <c r="J138" s="16"/>
      <c r="K138" s="16"/>
    </row>
    <row r="139" spans="9:11">
      <c r="I139" s="16"/>
      <c r="J139" s="16"/>
      <c r="K139" s="16"/>
    </row>
    <row r="140" spans="9:11">
      <c r="I140" s="16"/>
      <c r="J140" s="16"/>
      <c r="K140" s="16"/>
    </row>
    <row r="141" spans="9:11">
      <c r="I141" s="16"/>
      <c r="J141" s="16"/>
      <c r="K141" s="16"/>
    </row>
    <row r="142" spans="9:11">
      <c r="I142" s="16"/>
      <c r="J142" s="16"/>
      <c r="K142" s="16"/>
    </row>
    <row r="143" spans="9:11">
      <c r="I143" s="16"/>
      <c r="J143" s="16"/>
      <c r="K143" s="16"/>
    </row>
    <row r="144" spans="9:11">
      <c r="I144" s="16"/>
      <c r="J144" s="16"/>
      <c r="K144" s="16"/>
    </row>
    <row r="145" spans="9:11">
      <c r="I145" s="16"/>
      <c r="J145" s="16"/>
      <c r="K145" s="16"/>
    </row>
    <row r="146" spans="9:11">
      <c r="I146" s="16"/>
      <c r="J146" s="16"/>
      <c r="K146" s="16"/>
    </row>
    <row r="147" spans="9:11">
      <c r="I147" s="16"/>
      <c r="J147" s="16"/>
      <c r="K147" s="16"/>
    </row>
    <row r="148" spans="9:11">
      <c r="I148" s="16"/>
      <c r="J148" s="16"/>
      <c r="K148" s="16"/>
    </row>
    <row r="149" spans="9:11">
      <c r="I149" s="16"/>
      <c r="J149" s="16"/>
      <c r="K149" s="16"/>
    </row>
    <row r="150" spans="9:11">
      <c r="I150" s="16"/>
      <c r="J150" s="16"/>
      <c r="K150" s="16"/>
    </row>
    <row r="151" spans="9:11">
      <c r="I151" s="16"/>
      <c r="J151" s="16"/>
      <c r="K151" s="16"/>
    </row>
    <row r="152" spans="9:11">
      <c r="I152" s="16"/>
      <c r="J152" s="16"/>
      <c r="K152" s="16"/>
    </row>
    <row r="153" spans="9:11">
      <c r="I153" s="16"/>
      <c r="J153" s="16"/>
      <c r="K153" s="16"/>
    </row>
    <row r="154" spans="9:11">
      <c r="I154" s="16"/>
      <c r="J154" s="16"/>
      <c r="K154" s="16"/>
    </row>
    <row r="155" spans="9:11">
      <c r="I155" s="16"/>
      <c r="J155" s="16"/>
      <c r="K155" s="16"/>
    </row>
    <row r="156" spans="9:11">
      <c r="I156" s="16"/>
      <c r="J156" s="16"/>
      <c r="K156" s="16"/>
    </row>
    <row r="157" spans="9:11">
      <c r="I157" s="16"/>
      <c r="J157" s="16"/>
      <c r="K157" s="16"/>
    </row>
    <row r="158" spans="9:11">
      <c r="I158" s="16"/>
      <c r="J158" s="16"/>
      <c r="K158" s="16"/>
    </row>
    <row r="159" spans="9:11">
      <c r="I159" s="16"/>
      <c r="J159" s="16"/>
      <c r="K159" s="16"/>
    </row>
    <row r="160" spans="9:11">
      <c r="I160" s="16"/>
      <c r="J160" s="16"/>
      <c r="K160" s="16"/>
    </row>
    <row r="161" spans="9:11">
      <c r="I161" s="16"/>
      <c r="J161" s="16"/>
      <c r="K161" s="16"/>
    </row>
    <row r="162" spans="9:11">
      <c r="I162" s="16"/>
      <c r="J162" s="16"/>
      <c r="K162" s="16"/>
    </row>
    <row r="163" spans="9:11">
      <c r="I163" s="16"/>
      <c r="J163" s="16"/>
      <c r="K163" s="16"/>
    </row>
    <row r="164" spans="9:11">
      <c r="I164" s="16"/>
      <c r="J164" s="16"/>
      <c r="K164" s="16"/>
    </row>
    <row r="165" spans="9:11">
      <c r="I165" s="16"/>
      <c r="J165" s="16"/>
      <c r="K165" s="16"/>
    </row>
    <row r="166" spans="9:11">
      <c r="I166" s="16"/>
      <c r="J166" s="16"/>
      <c r="K166" s="16"/>
    </row>
    <row r="167" spans="9:11">
      <c r="I167" s="16"/>
      <c r="J167" s="16"/>
      <c r="K167" s="16"/>
    </row>
    <row r="168" spans="9:11">
      <c r="I168" s="16"/>
      <c r="J168" s="16"/>
      <c r="K168" s="16"/>
    </row>
    <row r="169" spans="9:11">
      <c r="I169" s="16"/>
      <c r="J169" s="16"/>
      <c r="K169" s="16"/>
    </row>
    <row r="170" spans="9:11">
      <c r="I170" s="16"/>
      <c r="J170" s="16"/>
      <c r="K170" s="16"/>
    </row>
    <row r="171" spans="9:11">
      <c r="I171" s="16"/>
      <c r="J171" s="16"/>
      <c r="K171" s="16"/>
    </row>
    <row r="172" spans="9:11">
      <c r="I172" s="16"/>
      <c r="J172" s="16"/>
      <c r="K172" s="16"/>
    </row>
    <row r="173" spans="9:11">
      <c r="I173" s="16"/>
      <c r="J173" s="16"/>
      <c r="K173" s="16"/>
    </row>
    <row r="174" spans="9:11">
      <c r="I174" s="16"/>
      <c r="J174" s="16"/>
      <c r="K174" s="16"/>
    </row>
    <row r="175" spans="9:11">
      <c r="I175" s="16"/>
      <c r="J175" s="16"/>
      <c r="K175" s="16"/>
    </row>
    <row r="176" spans="9:11">
      <c r="I176" s="16"/>
      <c r="J176" s="16"/>
      <c r="K176" s="16"/>
    </row>
    <row r="177" spans="9:11">
      <c r="I177" s="16"/>
      <c r="J177" s="16"/>
      <c r="K177" s="16"/>
    </row>
    <row r="178" spans="9:11">
      <c r="I178" s="16"/>
      <c r="J178" s="16"/>
      <c r="K178" s="16"/>
    </row>
    <row r="179" spans="9:11">
      <c r="I179" s="16"/>
      <c r="J179" s="16"/>
      <c r="K179" s="16"/>
    </row>
    <row r="180" spans="9:11">
      <c r="I180" s="16"/>
      <c r="J180" s="16"/>
      <c r="K180" s="16"/>
    </row>
    <row r="181" spans="9:11">
      <c r="I181" s="16"/>
      <c r="J181" s="16"/>
      <c r="K181" s="16"/>
    </row>
    <row r="182" spans="9:11">
      <c r="I182" s="16"/>
      <c r="J182" s="16"/>
      <c r="K182" s="16"/>
    </row>
    <row r="183" spans="9:11">
      <c r="I183" s="16"/>
      <c r="J183" s="16"/>
      <c r="K183" s="16"/>
    </row>
    <row r="184" spans="9:11">
      <c r="I184" s="16"/>
      <c r="J184" s="16"/>
      <c r="K184" s="16"/>
    </row>
    <row r="185" spans="9:11">
      <c r="I185" s="16"/>
      <c r="J185" s="16"/>
      <c r="K185" s="16"/>
    </row>
    <row r="186" spans="9:11">
      <c r="I186" s="16"/>
      <c r="J186" s="16"/>
      <c r="K186" s="16"/>
    </row>
    <row r="187" spans="9:11">
      <c r="I187" s="16"/>
      <c r="J187" s="16"/>
      <c r="K187" s="16"/>
    </row>
    <row r="188" spans="9:11">
      <c r="I188" s="16"/>
      <c r="J188" s="16"/>
      <c r="K188" s="16"/>
    </row>
    <row r="189" spans="9:11">
      <c r="I189" s="16"/>
      <c r="J189" s="16"/>
      <c r="K189" s="16"/>
    </row>
    <row r="190" spans="9:11">
      <c r="I190" s="16"/>
      <c r="J190" s="16"/>
      <c r="K190" s="16"/>
    </row>
    <row r="191" spans="9:11">
      <c r="I191" s="16"/>
      <c r="J191" s="16"/>
      <c r="K191" s="16"/>
    </row>
    <row r="192" spans="9:11">
      <c r="I192" s="16"/>
      <c r="J192" s="16"/>
      <c r="K192" s="16"/>
    </row>
    <row r="193" spans="9:11">
      <c r="I193" s="16"/>
      <c r="J193" s="16"/>
      <c r="K193" s="16"/>
    </row>
    <row r="194" spans="9:11">
      <c r="I194" s="16"/>
      <c r="J194" s="16"/>
      <c r="K194" s="16"/>
    </row>
    <row r="195" spans="9:11">
      <c r="I195" s="16"/>
      <c r="J195" s="16"/>
      <c r="K195" s="16"/>
    </row>
    <row r="196" spans="9:11">
      <c r="I196" s="16"/>
      <c r="J196" s="16"/>
      <c r="K196" s="16"/>
    </row>
    <row r="197" spans="9:11">
      <c r="I197" s="16"/>
      <c r="J197" s="16"/>
      <c r="K197" s="16"/>
    </row>
    <row r="198" spans="9:11">
      <c r="I198" s="16"/>
      <c r="J198" s="16"/>
      <c r="K198" s="16"/>
    </row>
    <row r="199" spans="9:11">
      <c r="I199" s="16"/>
      <c r="J199" s="16"/>
      <c r="K199" s="16"/>
    </row>
    <row r="200" spans="9:11">
      <c r="I200" s="16"/>
      <c r="J200" s="16"/>
      <c r="K200" s="16"/>
    </row>
    <row r="201" spans="9:11">
      <c r="I201" s="16"/>
      <c r="J201" s="16"/>
      <c r="K201" s="16"/>
    </row>
    <row r="202" spans="9:11">
      <c r="I202" s="16"/>
      <c r="J202" s="16"/>
      <c r="K202" s="16"/>
    </row>
    <row r="203" spans="9:11">
      <c r="I203" s="16"/>
      <c r="J203" s="16"/>
      <c r="K203" s="16"/>
    </row>
    <row r="204" spans="9:11">
      <c r="I204" s="16"/>
      <c r="J204" s="16"/>
      <c r="K204" s="16"/>
    </row>
    <row r="205" spans="9:11">
      <c r="I205" s="16"/>
      <c r="J205" s="16"/>
      <c r="K205" s="16"/>
    </row>
    <row r="206" spans="9:11">
      <c r="I206" s="16"/>
      <c r="J206" s="16"/>
      <c r="K206" s="16"/>
    </row>
    <row r="207" spans="9:11">
      <c r="I207" s="16"/>
      <c r="J207" s="16"/>
      <c r="K207" s="16"/>
    </row>
    <row r="208" spans="9:11">
      <c r="I208" s="16"/>
      <c r="J208" s="16"/>
      <c r="K208" s="16"/>
    </row>
    <row r="209" spans="9:11">
      <c r="I209" s="16"/>
      <c r="J209" s="16"/>
      <c r="K209" s="16"/>
    </row>
    <row r="210" spans="9:11">
      <c r="I210" s="16"/>
      <c r="J210" s="16"/>
      <c r="K210" s="16"/>
    </row>
    <row r="211" spans="9:11">
      <c r="I211" s="16"/>
      <c r="J211" s="16"/>
      <c r="K211" s="16"/>
    </row>
    <row r="212" spans="9:11">
      <c r="I212" s="16"/>
      <c r="J212" s="16"/>
      <c r="K212" s="16"/>
    </row>
    <row r="213" spans="9:11">
      <c r="I213" s="16"/>
      <c r="J213" s="16"/>
      <c r="K213" s="16"/>
    </row>
    <row r="214" spans="9:11">
      <c r="I214" s="16"/>
      <c r="J214" s="16"/>
      <c r="K214" s="16"/>
    </row>
    <row r="215" spans="9:11">
      <c r="I215" s="16"/>
      <c r="J215" s="16"/>
      <c r="K215" s="16"/>
    </row>
    <row r="216" spans="9:11">
      <c r="I216" s="16"/>
      <c r="J216" s="16"/>
      <c r="K216" s="16"/>
    </row>
    <row r="217" spans="9:11">
      <c r="I217" s="16"/>
      <c r="J217" s="16"/>
      <c r="K217" s="16"/>
    </row>
    <row r="218" spans="9:11">
      <c r="I218" s="16"/>
      <c r="J218" s="16"/>
      <c r="K218" s="16"/>
    </row>
    <row r="219" spans="9:11">
      <c r="I219" s="16"/>
      <c r="J219" s="16"/>
      <c r="K219" s="16"/>
    </row>
    <row r="220" spans="9:11">
      <c r="I220" s="16"/>
      <c r="J220" s="16"/>
      <c r="K220" s="16"/>
    </row>
    <row r="221" spans="9:11">
      <c r="I221" s="16"/>
      <c r="J221" s="16"/>
      <c r="K221" s="16"/>
    </row>
    <row r="222" spans="9:11">
      <c r="I222" s="16"/>
      <c r="J222" s="16"/>
      <c r="K222" s="16"/>
    </row>
    <row r="223" spans="9:11">
      <c r="I223" s="16"/>
      <c r="J223" s="16"/>
      <c r="K223" s="16"/>
    </row>
    <row r="224" spans="9:11">
      <c r="I224" s="16"/>
      <c r="J224" s="16"/>
      <c r="K224" s="16"/>
    </row>
    <row r="225" spans="9:11">
      <c r="I225" s="16"/>
      <c r="J225" s="16"/>
      <c r="K225" s="16"/>
    </row>
    <row r="226" spans="9:11">
      <c r="I226" s="16"/>
      <c r="J226" s="16"/>
      <c r="K226" s="16"/>
    </row>
    <row r="227" spans="9:11">
      <c r="I227" s="16"/>
      <c r="J227" s="16"/>
      <c r="K227" s="16"/>
    </row>
    <row r="228" spans="9:11">
      <c r="I228" s="16"/>
      <c r="J228" s="16"/>
      <c r="K228" s="16"/>
    </row>
    <row r="229" spans="9:11">
      <c r="I229" s="16"/>
      <c r="J229" s="16"/>
      <c r="K229" s="16"/>
    </row>
    <row r="230" spans="9:11">
      <c r="I230" s="16"/>
      <c r="J230" s="16"/>
      <c r="K230" s="16"/>
    </row>
    <row r="231" spans="9:11">
      <c r="I231" s="16"/>
      <c r="J231" s="16"/>
      <c r="K231" s="16"/>
    </row>
    <row r="232" spans="9:11">
      <c r="I232" s="16"/>
      <c r="J232" s="16"/>
      <c r="K232" s="16"/>
    </row>
    <row r="233" spans="9:11">
      <c r="I233" s="16"/>
      <c r="J233" s="16"/>
      <c r="K233" s="16"/>
    </row>
    <row r="234" spans="9:11">
      <c r="I234" s="16"/>
      <c r="J234" s="16"/>
      <c r="K234" s="16"/>
    </row>
    <row r="235" spans="9:11">
      <c r="I235" s="16"/>
      <c r="J235" s="16"/>
      <c r="K235" s="16"/>
    </row>
    <row r="236" spans="9:11">
      <c r="I236" s="16"/>
      <c r="J236" s="16"/>
      <c r="K236" s="16"/>
    </row>
    <row r="237" spans="9:11">
      <c r="I237" s="16"/>
      <c r="J237" s="16"/>
      <c r="K237" s="16"/>
    </row>
    <row r="238" spans="9:11">
      <c r="I238" s="16"/>
      <c r="J238" s="16"/>
      <c r="K238" s="16"/>
    </row>
    <row r="239" spans="9:11">
      <c r="I239" s="16"/>
      <c r="J239" s="16"/>
      <c r="K239" s="16"/>
    </row>
    <row r="240" spans="9:11">
      <c r="I240" s="16"/>
      <c r="J240" s="16"/>
      <c r="K240" s="16"/>
    </row>
    <row r="241" spans="9:11">
      <c r="I241" s="16"/>
      <c r="J241" s="16"/>
      <c r="K241" s="16"/>
    </row>
    <row r="242" spans="9:11">
      <c r="I242" s="16"/>
      <c r="J242" s="16"/>
      <c r="K242" s="16"/>
    </row>
    <row r="243" spans="9:11">
      <c r="I243" s="16"/>
      <c r="J243" s="16"/>
      <c r="K243" s="16"/>
    </row>
    <row r="244" spans="9:11">
      <c r="I244" s="16"/>
      <c r="J244" s="16"/>
      <c r="K244" s="16"/>
    </row>
    <row r="245" spans="9:11">
      <c r="I245" s="16"/>
      <c r="J245" s="16"/>
      <c r="K245" s="16"/>
    </row>
    <row r="246" spans="9:11">
      <c r="I246" s="16"/>
      <c r="J246" s="16"/>
      <c r="K246" s="16"/>
    </row>
  </sheetData>
  <customSheetViews>
    <customSheetView guid="{C10D487A-7E93-4C21-B7D8-FC37D0A2CCCC}" showPageBreaks="1" printArea="1" hiddenColumns="1" view="pageBreakPreview">
      <selection activeCell="A4" sqref="A4:K4"/>
      <pageMargins left="0.19685039370078741" right="0.19685039370078741" top="0.39370078740157483" bottom="0.39370078740157483" header="0" footer="0"/>
      <printOptions horizontalCentered="1"/>
      <pageSetup paperSize="9" scale="78" orientation="portrait" r:id="rId1"/>
      <headerFooter alignWithMargins="0"/>
    </customSheetView>
  </customSheetViews>
  <mergeCells count="42">
    <mergeCell ref="F61:I61"/>
    <mergeCell ref="F37:K37"/>
    <mergeCell ref="A14:I14"/>
    <mergeCell ref="A18:K18"/>
    <mergeCell ref="A20:I20"/>
    <mergeCell ref="A24:K24"/>
    <mergeCell ref="A15:I15"/>
    <mergeCell ref="A16:I16"/>
    <mergeCell ref="A32:I32"/>
    <mergeCell ref="A33:I33"/>
    <mergeCell ref="A34:I34"/>
    <mergeCell ref="A35:I35"/>
    <mergeCell ref="A36:I36"/>
    <mergeCell ref="A37:D37"/>
    <mergeCell ref="E37:E60"/>
    <mergeCell ref="A17:I17"/>
    <mergeCell ref="A1:K1"/>
    <mergeCell ref="A2:K2"/>
    <mergeCell ref="A4:K4"/>
    <mergeCell ref="A3:K3"/>
    <mergeCell ref="F60:I60"/>
    <mergeCell ref="A31:I31"/>
    <mergeCell ref="A27:I27"/>
    <mergeCell ref="A30:I30"/>
    <mergeCell ref="A26:I26"/>
    <mergeCell ref="F59:I59"/>
    <mergeCell ref="A8:I8"/>
    <mergeCell ref="A11:I11"/>
    <mergeCell ref="A5:I5"/>
    <mergeCell ref="A6:I6"/>
    <mergeCell ref="A7:I7"/>
    <mergeCell ref="A10:I10"/>
    <mergeCell ref="A9:K9"/>
    <mergeCell ref="A22:I22"/>
    <mergeCell ref="A29:I29"/>
    <mergeCell ref="A25:I25"/>
    <mergeCell ref="A12:I12"/>
    <mergeCell ref="A13:I13"/>
    <mergeCell ref="A28:I28"/>
    <mergeCell ref="A19:I19"/>
    <mergeCell ref="A23:I23"/>
    <mergeCell ref="A21:I21"/>
  </mergeCells>
  <phoneticPr fontId="0" type="noConversion"/>
  <printOptions horizontalCentered="1"/>
  <pageMargins left="0" right="0" top="0.19685039370078741" bottom="0" header="0" footer="0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37"/>
  <sheetViews>
    <sheetView view="pageBreakPreview" zoomScaleNormal="75" workbookViewId="0">
      <pane ySplit="5" topLeftCell="A6" activePane="bottomLeft" state="frozen"/>
      <selection pane="bottomLeft" activeCell="H7" sqref="H1:J1048576"/>
    </sheetView>
  </sheetViews>
  <sheetFormatPr defaultRowHeight="12.75"/>
  <cols>
    <col min="1" max="1" width="9.28515625" style="343" bestFit="1" customWidth="1"/>
    <col min="2" max="2" width="9.140625" style="344"/>
    <col min="3" max="3" width="9.28515625" style="343" bestFit="1" customWidth="1"/>
    <col min="4" max="4" width="65" style="345" customWidth="1"/>
    <col min="5" max="5" width="6" style="345" hidden="1" customWidth="1"/>
    <col min="6" max="6" width="4.28515625" style="343" customWidth="1"/>
    <col min="7" max="7" width="10" style="346" bestFit="1" customWidth="1"/>
    <col min="8" max="8" width="9.28515625" style="346" hidden="1" customWidth="1"/>
    <col min="9" max="9" width="9.28515625" style="347" hidden="1" customWidth="1"/>
    <col min="10" max="10" width="26.140625" style="347" hidden="1" customWidth="1"/>
    <col min="11" max="30" width="9.140625" style="264"/>
    <col min="31" max="1025" width="9.140625" style="265"/>
    <col min="1026" max="16384" width="9.140625" style="298"/>
  </cols>
  <sheetData>
    <row r="1" spans="1:1025" s="16" customFormat="1" ht="99.95" customHeight="1">
      <c r="A1" s="847" t="s">
        <v>1210</v>
      </c>
      <c r="B1" s="847"/>
      <c r="C1" s="847"/>
      <c r="D1" s="847"/>
      <c r="E1" s="847"/>
      <c r="F1" s="847"/>
      <c r="G1" s="847"/>
      <c r="H1" s="847"/>
      <c r="I1" s="847"/>
      <c r="J1" s="847"/>
    </row>
    <row r="2" spans="1:1025" s="267" customFormat="1" ht="21.4" customHeight="1">
      <c r="A2" s="304"/>
      <c r="B2" s="305"/>
      <c r="C2" s="304"/>
      <c r="D2" s="348"/>
      <c r="E2" s="306"/>
      <c r="F2" s="831"/>
      <c r="G2" s="831"/>
      <c r="H2" s="831"/>
      <c r="I2" s="831"/>
      <c r="J2" s="831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</row>
    <row r="3" spans="1:1025" s="265" customFormat="1" ht="12.75" customHeight="1">
      <c r="A3" s="832" t="s">
        <v>1306</v>
      </c>
      <c r="B3" s="833" t="s">
        <v>1307</v>
      </c>
      <c r="C3" s="834" t="s">
        <v>1308</v>
      </c>
      <c r="D3" s="834" t="s">
        <v>11</v>
      </c>
      <c r="E3" s="834" t="s">
        <v>1309</v>
      </c>
      <c r="F3" s="834" t="s">
        <v>1310</v>
      </c>
      <c r="G3" s="835" t="s">
        <v>1311</v>
      </c>
      <c r="H3" s="835" t="s">
        <v>1312</v>
      </c>
      <c r="I3" s="836" t="s">
        <v>1313</v>
      </c>
      <c r="J3" s="836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</row>
    <row r="4" spans="1:1025" s="265" customFormat="1" ht="30.75" customHeight="1">
      <c r="A4" s="832"/>
      <c r="B4" s="833"/>
      <c r="C4" s="834"/>
      <c r="D4" s="834"/>
      <c r="E4" s="834"/>
      <c r="F4" s="834"/>
      <c r="G4" s="835"/>
      <c r="H4" s="835"/>
      <c r="I4" s="349" t="s">
        <v>1314</v>
      </c>
      <c r="J4" s="350" t="s">
        <v>1315</v>
      </c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</row>
    <row r="5" spans="1:1025" s="265" customFormat="1" ht="9.4" customHeight="1">
      <c r="A5" s="838"/>
      <c r="B5" s="838"/>
      <c r="C5" s="838"/>
      <c r="D5" s="838"/>
      <c r="E5" s="838"/>
      <c r="F5" s="838"/>
      <c r="G5" s="838"/>
      <c r="H5" s="838"/>
      <c r="I5" s="838"/>
      <c r="J5" s="838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</row>
    <row r="6" spans="1:1025" s="265" customFormat="1" ht="23.45" customHeight="1">
      <c r="A6" s="839" t="s">
        <v>1774</v>
      </c>
      <c r="B6" s="839"/>
      <c r="C6" s="839"/>
      <c r="D6" s="839"/>
      <c r="E6" s="839"/>
      <c r="F6" s="839"/>
      <c r="G6" s="839"/>
      <c r="H6" s="839"/>
      <c r="I6" s="839"/>
      <c r="J6" s="839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</row>
    <row r="7" spans="1:1025" s="265" customFormat="1" ht="23.45" customHeight="1">
      <c r="A7" s="307">
        <v>1</v>
      </c>
      <c r="B7" s="351"/>
      <c r="C7" s="307" t="s">
        <v>1316</v>
      </c>
      <c r="D7" s="308" t="s">
        <v>1776</v>
      </c>
      <c r="E7" s="307" t="s">
        <v>1317</v>
      </c>
      <c r="F7" s="351"/>
      <c r="G7" s="309">
        <v>48</v>
      </c>
      <c r="H7" s="309">
        <v>40</v>
      </c>
      <c r="I7" s="307">
        <v>20</v>
      </c>
      <c r="J7" s="310">
        <f>G7/120*I7</f>
        <v>8</v>
      </c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</row>
    <row r="8" spans="1:1025" s="265" customFormat="1" ht="67.5" customHeight="1">
      <c r="A8" s="307">
        <v>2</v>
      </c>
      <c r="B8" s="311" t="s">
        <v>1318</v>
      </c>
      <c r="C8" s="307" t="s">
        <v>1319</v>
      </c>
      <c r="D8" s="308" t="s">
        <v>1777</v>
      </c>
      <c r="E8" s="307" t="s">
        <v>1317</v>
      </c>
      <c r="F8" s="307">
        <v>150</v>
      </c>
      <c r="G8" s="309">
        <v>187</v>
      </c>
      <c r="H8" s="309">
        <f t="shared" ref="H8:H21" si="0">G8-J8</f>
        <v>170</v>
      </c>
      <c r="I8" s="307">
        <v>10</v>
      </c>
      <c r="J8" s="310">
        <f t="shared" ref="J8:J18" si="1">G8/110*I8</f>
        <v>17</v>
      </c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</row>
    <row r="9" spans="1:1025" s="265" customFormat="1" ht="60.75" customHeight="1">
      <c r="A9" s="307">
        <v>3</v>
      </c>
      <c r="B9" s="311" t="s">
        <v>1320</v>
      </c>
      <c r="C9" s="307" t="s">
        <v>1321</v>
      </c>
      <c r="D9" s="308" t="s">
        <v>1778</v>
      </c>
      <c r="E9" s="307" t="s">
        <v>1317</v>
      </c>
      <c r="F9" s="307">
        <v>50</v>
      </c>
      <c r="G9" s="309">
        <v>352</v>
      </c>
      <c r="H9" s="309">
        <f t="shared" si="0"/>
        <v>320</v>
      </c>
      <c r="I9" s="307">
        <v>10</v>
      </c>
      <c r="J9" s="310">
        <f t="shared" si="1"/>
        <v>32</v>
      </c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</row>
    <row r="10" spans="1:1025" s="265" customFormat="1" ht="66" customHeight="1">
      <c r="A10" s="307">
        <v>4</v>
      </c>
      <c r="B10" s="311" t="s">
        <v>1322</v>
      </c>
      <c r="C10" s="307" t="s">
        <v>1323</v>
      </c>
      <c r="D10" s="308" t="s">
        <v>1779</v>
      </c>
      <c r="E10" s="307" t="s">
        <v>1317</v>
      </c>
      <c r="F10" s="307">
        <v>150</v>
      </c>
      <c r="G10" s="309">
        <v>187</v>
      </c>
      <c r="H10" s="309">
        <f t="shared" si="0"/>
        <v>170</v>
      </c>
      <c r="I10" s="307">
        <v>10</v>
      </c>
      <c r="J10" s="310">
        <f t="shared" si="1"/>
        <v>17</v>
      </c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</row>
    <row r="11" spans="1:1025" s="265" customFormat="1" ht="66" customHeight="1">
      <c r="A11" s="307">
        <v>5</v>
      </c>
      <c r="B11" s="311" t="s">
        <v>1324</v>
      </c>
      <c r="C11" s="307" t="s">
        <v>1325</v>
      </c>
      <c r="D11" s="308" t="s">
        <v>1780</v>
      </c>
      <c r="E11" s="307" t="s">
        <v>1317</v>
      </c>
      <c r="F11" s="307">
        <v>50</v>
      </c>
      <c r="G11" s="309">
        <v>352</v>
      </c>
      <c r="H11" s="309">
        <f t="shared" si="0"/>
        <v>320</v>
      </c>
      <c r="I11" s="307">
        <v>10</v>
      </c>
      <c r="J11" s="310">
        <f t="shared" si="1"/>
        <v>32</v>
      </c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</row>
    <row r="12" spans="1:1025" s="265" customFormat="1" ht="21.6" customHeight="1">
      <c r="A12" s="307">
        <v>6</v>
      </c>
      <c r="B12" s="311" t="s">
        <v>1326</v>
      </c>
      <c r="C12" s="307" t="s">
        <v>1327</v>
      </c>
      <c r="D12" s="308" t="s">
        <v>1781</v>
      </c>
      <c r="E12" s="307" t="s">
        <v>1317</v>
      </c>
      <c r="F12" s="312">
        <v>10</v>
      </c>
      <c r="G12" s="309">
        <v>473</v>
      </c>
      <c r="H12" s="309">
        <f t="shared" si="0"/>
        <v>430</v>
      </c>
      <c r="I12" s="307">
        <v>10</v>
      </c>
      <c r="J12" s="310">
        <f t="shared" si="1"/>
        <v>43</v>
      </c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</row>
    <row r="13" spans="1:1025" s="265" customFormat="1" ht="21.6" customHeight="1">
      <c r="A13" s="307">
        <v>7</v>
      </c>
      <c r="B13" s="311" t="s">
        <v>1328</v>
      </c>
      <c r="C13" s="307" t="s">
        <v>1329</v>
      </c>
      <c r="D13" s="308" t="s">
        <v>1782</v>
      </c>
      <c r="E13" s="307" t="s">
        <v>1317</v>
      </c>
      <c r="F13" s="312">
        <v>8</v>
      </c>
      <c r="G13" s="309">
        <f>385*1.2</f>
        <v>462</v>
      </c>
      <c r="H13" s="309">
        <f t="shared" si="0"/>
        <v>420</v>
      </c>
      <c r="I13" s="307">
        <v>10</v>
      </c>
      <c r="J13" s="310">
        <f t="shared" si="1"/>
        <v>42</v>
      </c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</row>
    <row r="14" spans="1:1025" s="264" customFormat="1" ht="21.6" customHeight="1">
      <c r="A14" s="307">
        <v>8</v>
      </c>
      <c r="B14" s="311" t="s">
        <v>1330</v>
      </c>
      <c r="C14" s="307" t="s">
        <v>1331</v>
      </c>
      <c r="D14" s="308" t="s">
        <v>1783</v>
      </c>
      <c r="E14" s="307" t="s">
        <v>1317</v>
      </c>
      <c r="F14" s="312">
        <v>4</v>
      </c>
      <c r="G14" s="309">
        <f>1815*1.2</f>
        <v>2178</v>
      </c>
      <c r="H14" s="309">
        <f t="shared" si="0"/>
        <v>1980</v>
      </c>
      <c r="I14" s="307">
        <v>10</v>
      </c>
      <c r="J14" s="310">
        <f t="shared" si="1"/>
        <v>198</v>
      </c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  <c r="BS14" s="265"/>
      <c r="BT14" s="265"/>
      <c r="BU14" s="265"/>
      <c r="BV14" s="265"/>
      <c r="BW14" s="265"/>
      <c r="BX14" s="265"/>
      <c r="BY14" s="265"/>
      <c r="BZ14" s="265"/>
      <c r="CA14" s="265"/>
      <c r="CB14" s="265"/>
      <c r="CC14" s="265"/>
      <c r="CD14" s="265"/>
      <c r="CE14" s="265"/>
      <c r="CF14" s="265"/>
      <c r="CG14" s="265"/>
      <c r="CH14" s="265"/>
      <c r="CI14" s="265"/>
      <c r="CJ14" s="265"/>
      <c r="CK14" s="265"/>
      <c r="CL14" s="265"/>
      <c r="CM14" s="265"/>
      <c r="CN14" s="265"/>
      <c r="CO14" s="265"/>
      <c r="CP14" s="265"/>
      <c r="CQ14" s="265"/>
      <c r="CR14" s="265"/>
      <c r="CS14" s="265"/>
      <c r="CT14" s="265"/>
      <c r="CU14" s="265"/>
      <c r="CV14" s="265"/>
      <c r="CW14" s="265"/>
      <c r="CX14" s="265"/>
      <c r="CY14" s="265"/>
      <c r="CZ14" s="265"/>
      <c r="DA14" s="265"/>
      <c r="DB14" s="265"/>
      <c r="DC14" s="265"/>
      <c r="DD14" s="265"/>
      <c r="DE14" s="265"/>
      <c r="DF14" s="265"/>
      <c r="DG14" s="265"/>
      <c r="DH14" s="265"/>
      <c r="DI14" s="265"/>
      <c r="DJ14" s="265"/>
      <c r="DK14" s="265"/>
      <c r="DL14" s="265"/>
      <c r="DM14" s="265"/>
      <c r="DN14" s="265"/>
      <c r="DO14" s="265"/>
      <c r="DP14" s="265"/>
      <c r="DQ14" s="265"/>
      <c r="DR14" s="265"/>
      <c r="DS14" s="265"/>
      <c r="DT14" s="265"/>
      <c r="DU14" s="265"/>
      <c r="DV14" s="265"/>
      <c r="DW14" s="265"/>
      <c r="DX14" s="265"/>
      <c r="DY14" s="265"/>
      <c r="DZ14" s="265"/>
      <c r="EA14" s="265"/>
      <c r="EB14" s="265"/>
      <c r="EC14" s="265"/>
      <c r="ED14" s="265"/>
      <c r="EE14" s="265"/>
      <c r="EF14" s="265"/>
      <c r="EG14" s="265"/>
      <c r="EH14" s="265"/>
      <c r="EI14" s="265"/>
      <c r="EJ14" s="265"/>
      <c r="EK14" s="265"/>
      <c r="EL14" s="265"/>
      <c r="EM14" s="265"/>
      <c r="EN14" s="265"/>
      <c r="EO14" s="265"/>
      <c r="EP14" s="265"/>
      <c r="EQ14" s="265"/>
      <c r="ER14" s="265"/>
      <c r="ES14" s="265"/>
      <c r="ET14" s="265"/>
      <c r="EU14" s="265"/>
      <c r="EV14" s="265"/>
      <c r="EW14" s="265"/>
      <c r="EX14" s="265"/>
      <c r="EY14" s="265"/>
      <c r="EZ14" s="265"/>
      <c r="FA14" s="265"/>
      <c r="FB14" s="265"/>
      <c r="FC14" s="265"/>
      <c r="FD14" s="265"/>
      <c r="FE14" s="265"/>
      <c r="FF14" s="265"/>
      <c r="FG14" s="265"/>
      <c r="FH14" s="265"/>
      <c r="FI14" s="265"/>
      <c r="FJ14" s="265"/>
      <c r="FK14" s="265"/>
      <c r="FL14" s="265"/>
      <c r="FM14" s="265"/>
      <c r="FN14" s="265"/>
      <c r="FO14" s="265"/>
      <c r="FP14" s="265"/>
      <c r="FQ14" s="265"/>
      <c r="FR14" s="265"/>
      <c r="FS14" s="265"/>
      <c r="FT14" s="265"/>
      <c r="FU14" s="265"/>
      <c r="FV14" s="265"/>
      <c r="FW14" s="265"/>
      <c r="FX14" s="265"/>
      <c r="FY14" s="265"/>
      <c r="FZ14" s="265"/>
      <c r="GA14" s="265"/>
      <c r="GB14" s="265"/>
      <c r="GC14" s="265"/>
      <c r="GD14" s="265"/>
      <c r="GE14" s="265"/>
      <c r="GF14" s="265"/>
      <c r="GG14" s="265"/>
      <c r="GH14" s="265"/>
      <c r="GI14" s="265"/>
      <c r="GJ14" s="265"/>
      <c r="GK14" s="265"/>
      <c r="GL14" s="265"/>
      <c r="GM14" s="265"/>
      <c r="GN14" s="265"/>
      <c r="GO14" s="265"/>
      <c r="GP14" s="265"/>
      <c r="GQ14" s="265"/>
      <c r="GR14" s="265"/>
      <c r="GS14" s="265"/>
      <c r="GT14" s="265"/>
      <c r="GU14" s="265"/>
      <c r="GV14" s="265"/>
      <c r="GW14" s="265"/>
      <c r="GX14" s="265"/>
      <c r="GY14" s="265"/>
      <c r="GZ14" s="265"/>
      <c r="HA14" s="265"/>
      <c r="HB14" s="265"/>
      <c r="HC14" s="265"/>
      <c r="HD14" s="265"/>
      <c r="HE14" s="265"/>
      <c r="HF14" s="265"/>
      <c r="HG14" s="265"/>
      <c r="HH14" s="265"/>
      <c r="HI14" s="265"/>
      <c r="HJ14" s="265"/>
      <c r="HK14" s="265"/>
      <c r="HL14" s="265"/>
      <c r="HM14" s="265"/>
      <c r="HN14" s="265"/>
      <c r="HO14" s="265"/>
      <c r="HP14" s="265"/>
      <c r="HQ14" s="265"/>
      <c r="HR14" s="265"/>
      <c r="HS14" s="265"/>
      <c r="HT14" s="265"/>
      <c r="HU14" s="265"/>
      <c r="HV14" s="265"/>
      <c r="HW14" s="265"/>
      <c r="HX14" s="265"/>
      <c r="HY14" s="265"/>
      <c r="HZ14" s="265"/>
      <c r="IA14" s="265"/>
      <c r="IB14" s="265"/>
      <c r="IC14" s="265"/>
      <c r="ID14" s="265"/>
      <c r="IE14" s="265"/>
      <c r="IF14" s="265"/>
      <c r="IG14" s="265"/>
      <c r="IH14" s="265"/>
      <c r="II14" s="265"/>
      <c r="IJ14" s="265"/>
      <c r="IK14" s="265"/>
      <c r="IL14" s="265"/>
      <c r="IM14" s="265"/>
      <c r="IN14" s="265"/>
      <c r="IO14" s="265"/>
      <c r="IP14" s="265"/>
      <c r="IQ14" s="265"/>
      <c r="IR14" s="265"/>
      <c r="IS14" s="265"/>
      <c r="IT14" s="265"/>
      <c r="IU14" s="265"/>
      <c r="IV14" s="265"/>
      <c r="IW14" s="265"/>
      <c r="IX14" s="265"/>
      <c r="IY14" s="265"/>
      <c r="IZ14" s="265"/>
      <c r="JA14" s="265"/>
      <c r="JB14" s="265"/>
      <c r="JC14" s="265"/>
      <c r="JD14" s="265"/>
      <c r="JE14" s="265"/>
      <c r="JF14" s="265"/>
      <c r="JG14" s="265"/>
      <c r="JH14" s="265"/>
      <c r="JI14" s="265"/>
      <c r="JJ14" s="265"/>
      <c r="JK14" s="265"/>
      <c r="JL14" s="265"/>
      <c r="JM14" s="265"/>
      <c r="JN14" s="265"/>
      <c r="JO14" s="265"/>
      <c r="JP14" s="265"/>
      <c r="JQ14" s="265"/>
      <c r="JR14" s="265"/>
      <c r="JS14" s="265"/>
      <c r="JT14" s="265"/>
      <c r="JU14" s="265"/>
      <c r="JV14" s="265"/>
      <c r="JW14" s="265"/>
      <c r="JX14" s="265"/>
      <c r="JY14" s="265"/>
      <c r="JZ14" s="265"/>
      <c r="KA14" s="265"/>
      <c r="KB14" s="265"/>
      <c r="KC14" s="265"/>
      <c r="KD14" s="265"/>
      <c r="KE14" s="265"/>
      <c r="KF14" s="265"/>
      <c r="KG14" s="265"/>
      <c r="KH14" s="265"/>
      <c r="KI14" s="265"/>
      <c r="KJ14" s="265"/>
      <c r="KK14" s="265"/>
      <c r="KL14" s="265"/>
      <c r="KM14" s="265"/>
      <c r="KN14" s="265"/>
      <c r="KO14" s="265"/>
      <c r="KP14" s="265"/>
      <c r="KQ14" s="265"/>
      <c r="KR14" s="265"/>
      <c r="KS14" s="265"/>
      <c r="KT14" s="265"/>
      <c r="KU14" s="265"/>
      <c r="KV14" s="265"/>
      <c r="KW14" s="265"/>
      <c r="KX14" s="265"/>
      <c r="KY14" s="265"/>
      <c r="KZ14" s="265"/>
      <c r="LA14" s="265"/>
      <c r="LB14" s="265"/>
      <c r="LC14" s="265"/>
      <c r="LD14" s="265"/>
      <c r="LE14" s="265"/>
      <c r="LF14" s="265"/>
      <c r="LG14" s="265"/>
      <c r="LH14" s="265"/>
      <c r="LI14" s="265"/>
      <c r="LJ14" s="265"/>
      <c r="LK14" s="265"/>
      <c r="LL14" s="265"/>
      <c r="LM14" s="265"/>
      <c r="LN14" s="265"/>
      <c r="LO14" s="265"/>
      <c r="LP14" s="265"/>
      <c r="LQ14" s="265"/>
      <c r="LR14" s="265"/>
      <c r="LS14" s="265"/>
      <c r="LT14" s="265"/>
      <c r="LU14" s="265"/>
      <c r="LV14" s="265"/>
      <c r="LW14" s="265"/>
      <c r="LX14" s="265"/>
      <c r="LY14" s="265"/>
      <c r="LZ14" s="265"/>
      <c r="MA14" s="265"/>
      <c r="MB14" s="265"/>
      <c r="MC14" s="265"/>
      <c r="MD14" s="265"/>
      <c r="ME14" s="265"/>
      <c r="MF14" s="265"/>
      <c r="MG14" s="265"/>
      <c r="MH14" s="265"/>
      <c r="MI14" s="265"/>
      <c r="MJ14" s="265"/>
      <c r="MK14" s="265"/>
      <c r="ML14" s="265"/>
      <c r="MM14" s="265"/>
      <c r="MN14" s="265"/>
      <c r="MO14" s="265"/>
      <c r="MP14" s="265"/>
      <c r="MQ14" s="265"/>
      <c r="MR14" s="265"/>
      <c r="MS14" s="265"/>
      <c r="MT14" s="265"/>
      <c r="MU14" s="265"/>
      <c r="MV14" s="265"/>
      <c r="MW14" s="265"/>
      <c r="MX14" s="265"/>
      <c r="MY14" s="265"/>
      <c r="MZ14" s="265"/>
      <c r="NA14" s="265"/>
      <c r="NB14" s="265"/>
      <c r="NC14" s="265"/>
      <c r="ND14" s="265"/>
      <c r="NE14" s="265"/>
      <c r="NF14" s="265"/>
      <c r="NG14" s="265"/>
      <c r="NH14" s="265"/>
      <c r="NI14" s="265"/>
      <c r="NJ14" s="265"/>
      <c r="NK14" s="265"/>
      <c r="NL14" s="265"/>
      <c r="NM14" s="265"/>
      <c r="NN14" s="265"/>
      <c r="NO14" s="265"/>
      <c r="NP14" s="265"/>
      <c r="NQ14" s="265"/>
      <c r="NR14" s="265"/>
      <c r="NS14" s="265"/>
      <c r="NT14" s="265"/>
      <c r="NU14" s="265"/>
      <c r="NV14" s="265"/>
      <c r="NW14" s="265"/>
      <c r="NX14" s="265"/>
      <c r="NY14" s="265"/>
      <c r="NZ14" s="265"/>
      <c r="OA14" s="265"/>
      <c r="OB14" s="265"/>
      <c r="OC14" s="265"/>
      <c r="OD14" s="265"/>
      <c r="OE14" s="265"/>
      <c r="OF14" s="265"/>
      <c r="OG14" s="265"/>
      <c r="OH14" s="265"/>
      <c r="OI14" s="265"/>
      <c r="OJ14" s="265"/>
      <c r="OK14" s="265"/>
      <c r="OL14" s="265"/>
      <c r="OM14" s="265"/>
      <c r="ON14" s="265"/>
      <c r="OO14" s="265"/>
      <c r="OP14" s="265"/>
      <c r="OQ14" s="265"/>
      <c r="OR14" s="265"/>
      <c r="OS14" s="265"/>
      <c r="OT14" s="265"/>
      <c r="OU14" s="265"/>
      <c r="OV14" s="265"/>
      <c r="OW14" s="265"/>
      <c r="OX14" s="265"/>
      <c r="OY14" s="265"/>
      <c r="OZ14" s="265"/>
      <c r="PA14" s="265"/>
      <c r="PB14" s="265"/>
      <c r="PC14" s="265"/>
      <c r="PD14" s="265"/>
      <c r="PE14" s="265"/>
      <c r="PF14" s="265"/>
      <c r="PG14" s="265"/>
      <c r="PH14" s="265"/>
      <c r="PI14" s="265"/>
      <c r="PJ14" s="265"/>
      <c r="PK14" s="265"/>
      <c r="PL14" s="265"/>
      <c r="PM14" s="265"/>
      <c r="PN14" s="265"/>
      <c r="PO14" s="265"/>
      <c r="PP14" s="265"/>
      <c r="PQ14" s="265"/>
      <c r="PR14" s="265"/>
      <c r="PS14" s="265"/>
      <c r="PT14" s="265"/>
      <c r="PU14" s="265"/>
      <c r="PV14" s="265"/>
      <c r="PW14" s="265"/>
      <c r="PX14" s="265"/>
      <c r="PY14" s="265"/>
      <c r="PZ14" s="265"/>
      <c r="QA14" s="265"/>
      <c r="QB14" s="265"/>
      <c r="QC14" s="265"/>
      <c r="QD14" s="265"/>
      <c r="QE14" s="265"/>
      <c r="QF14" s="265"/>
      <c r="QG14" s="265"/>
      <c r="QH14" s="265"/>
      <c r="QI14" s="265"/>
      <c r="QJ14" s="265"/>
      <c r="QK14" s="265"/>
      <c r="QL14" s="265"/>
      <c r="QM14" s="265"/>
      <c r="QN14" s="265"/>
      <c r="QO14" s="265"/>
      <c r="QP14" s="265"/>
      <c r="QQ14" s="265"/>
      <c r="QR14" s="265"/>
      <c r="QS14" s="265"/>
      <c r="QT14" s="265"/>
      <c r="QU14" s="265"/>
      <c r="QV14" s="265"/>
      <c r="QW14" s="265"/>
      <c r="QX14" s="265"/>
      <c r="QY14" s="265"/>
      <c r="QZ14" s="265"/>
      <c r="RA14" s="265"/>
      <c r="RB14" s="265"/>
      <c r="RC14" s="265"/>
      <c r="RD14" s="265"/>
      <c r="RE14" s="265"/>
      <c r="RF14" s="265"/>
      <c r="RG14" s="265"/>
      <c r="RH14" s="265"/>
      <c r="RI14" s="265"/>
      <c r="RJ14" s="265"/>
      <c r="RK14" s="265"/>
      <c r="RL14" s="265"/>
      <c r="RM14" s="265"/>
      <c r="RN14" s="265"/>
      <c r="RO14" s="265"/>
      <c r="RP14" s="265"/>
      <c r="RQ14" s="265"/>
      <c r="RR14" s="265"/>
      <c r="RS14" s="265"/>
      <c r="RT14" s="265"/>
      <c r="RU14" s="265"/>
      <c r="RV14" s="265"/>
      <c r="RW14" s="265"/>
      <c r="RX14" s="265"/>
      <c r="RY14" s="265"/>
      <c r="RZ14" s="265"/>
      <c r="SA14" s="265"/>
      <c r="SB14" s="265"/>
      <c r="SC14" s="265"/>
      <c r="SD14" s="265"/>
      <c r="SE14" s="265"/>
      <c r="SF14" s="265"/>
      <c r="SG14" s="265"/>
      <c r="SH14" s="265"/>
      <c r="SI14" s="265"/>
      <c r="SJ14" s="265"/>
      <c r="SK14" s="265"/>
      <c r="SL14" s="265"/>
      <c r="SM14" s="265"/>
      <c r="SN14" s="265"/>
      <c r="SO14" s="265"/>
      <c r="SP14" s="265"/>
      <c r="SQ14" s="265"/>
      <c r="SR14" s="265"/>
      <c r="SS14" s="265"/>
      <c r="ST14" s="265"/>
      <c r="SU14" s="265"/>
      <c r="SV14" s="265"/>
      <c r="SW14" s="265"/>
      <c r="SX14" s="265"/>
      <c r="SY14" s="265"/>
      <c r="SZ14" s="265"/>
      <c r="TA14" s="265"/>
      <c r="TB14" s="265"/>
      <c r="TC14" s="265"/>
      <c r="TD14" s="265"/>
      <c r="TE14" s="265"/>
      <c r="TF14" s="265"/>
      <c r="TG14" s="265"/>
      <c r="TH14" s="265"/>
      <c r="TI14" s="265"/>
      <c r="TJ14" s="265"/>
      <c r="TK14" s="265"/>
      <c r="TL14" s="265"/>
      <c r="TM14" s="265"/>
      <c r="TN14" s="265"/>
      <c r="TO14" s="265"/>
      <c r="TP14" s="265"/>
      <c r="TQ14" s="265"/>
      <c r="TR14" s="265"/>
      <c r="TS14" s="265"/>
      <c r="TT14" s="265"/>
      <c r="TU14" s="265"/>
      <c r="TV14" s="265"/>
      <c r="TW14" s="265"/>
      <c r="TX14" s="265"/>
      <c r="TY14" s="265"/>
      <c r="TZ14" s="265"/>
      <c r="UA14" s="265"/>
      <c r="UB14" s="265"/>
      <c r="UC14" s="265"/>
      <c r="UD14" s="265"/>
      <c r="UE14" s="265"/>
      <c r="UF14" s="265"/>
      <c r="UG14" s="265"/>
      <c r="UH14" s="265"/>
      <c r="UI14" s="265"/>
      <c r="UJ14" s="265"/>
      <c r="UK14" s="265"/>
      <c r="UL14" s="265"/>
      <c r="UM14" s="265"/>
      <c r="UN14" s="265"/>
      <c r="UO14" s="265"/>
      <c r="UP14" s="265"/>
      <c r="UQ14" s="265"/>
      <c r="UR14" s="265"/>
      <c r="US14" s="265"/>
      <c r="UT14" s="265"/>
      <c r="UU14" s="265"/>
      <c r="UV14" s="265"/>
      <c r="UW14" s="265"/>
      <c r="UX14" s="265"/>
      <c r="UY14" s="265"/>
      <c r="UZ14" s="265"/>
      <c r="VA14" s="265"/>
      <c r="VB14" s="265"/>
      <c r="VC14" s="265"/>
      <c r="VD14" s="265"/>
      <c r="VE14" s="265"/>
      <c r="VF14" s="265"/>
      <c r="VG14" s="265"/>
      <c r="VH14" s="265"/>
      <c r="VI14" s="265"/>
      <c r="VJ14" s="265"/>
      <c r="VK14" s="265"/>
      <c r="VL14" s="265"/>
      <c r="VM14" s="265"/>
      <c r="VN14" s="265"/>
      <c r="VO14" s="265"/>
      <c r="VP14" s="265"/>
      <c r="VQ14" s="265"/>
      <c r="VR14" s="265"/>
      <c r="VS14" s="265"/>
      <c r="VT14" s="265"/>
      <c r="VU14" s="265"/>
      <c r="VV14" s="265"/>
      <c r="VW14" s="265"/>
      <c r="VX14" s="265"/>
      <c r="VY14" s="265"/>
      <c r="VZ14" s="265"/>
      <c r="WA14" s="265"/>
      <c r="WB14" s="265"/>
      <c r="WC14" s="265"/>
      <c r="WD14" s="265"/>
      <c r="WE14" s="265"/>
      <c r="WF14" s="265"/>
      <c r="WG14" s="265"/>
      <c r="WH14" s="265"/>
      <c r="WI14" s="265"/>
      <c r="WJ14" s="265"/>
      <c r="WK14" s="265"/>
      <c r="WL14" s="265"/>
      <c r="WM14" s="265"/>
      <c r="WN14" s="265"/>
      <c r="WO14" s="265"/>
      <c r="WP14" s="265"/>
      <c r="WQ14" s="265"/>
      <c r="WR14" s="265"/>
      <c r="WS14" s="265"/>
      <c r="WT14" s="265"/>
      <c r="WU14" s="265"/>
      <c r="WV14" s="265"/>
      <c r="WW14" s="265"/>
      <c r="WX14" s="265"/>
      <c r="WY14" s="265"/>
      <c r="WZ14" s="265"/>
      <c r="XA14" s="265"/>
      <c r="XB14" s="265"/>
      <c r="XC14" s="265"/>
      <c r="XD14" s="265"/>
      <c r="XE14" s="265"/>
      <c r="XF14" s="265"/>
      <c r="XG14" s="265"/>
      <c r="XH14" s="265"/>
      <c r="XI14" s="265"/>
      <c r="XJ14" s="265"/>
      <c r="XK14" s="265"/>
      <c r="XL14" s="265"/>
      <c r="XM14" s="265"/>
      <c r="XN14" s="265"/>
      <c r="XO14" s="265"/>
      <c r="XP14" s="265"/>
      <c r="XQ14" s="265"/>
      <c r="XR14" s="265"/>
      <c r="XS14" s="265"/>
      <c r="XT14" s="265"/>
      <c r="XU14" s="265"/>
      <c r="XV14" s="265"/>
      <c r="XW14" s="265"/>
      <c r="XX14" s="265"/>
      <c r="XY14" s="265"/>
      <c r="XZ14" s="265"/>
      <c r="YA14" s="265"/>
      <c r="YB14" s="265"/>
      <c r="YC14" s="265"/>
      <c r="YD14" s="265"/>
      <c r="YE14" s="265"/>
      <c r="YF14" s="265"/>
      <c r="YG14" s="265"/>
      <c r="YH14" s="265"/>
      <c r="YI14" s="265"/>
      <c r="YJ14" s="265"/>
      <c r="YK14" s="265"/>
      <c r="YL14" s="265"/>
      <c r="YM14" s="265"/>
      <c r="YN14" s="265"/>
      <c r="YO14" s="265"/>
      <c r="YP14" s="265"/>
      <c r="YQ14" s="265"/>
      <c r="YR14" s="265"/>
      <c r="YS14" s="265"/>
      <c r="YT14" s="265"/>
      <c r="YU14" s="265"/>
      <c r="YV14" s="265"/>
      <c r="YW14" s="265"/>
      <c r="YX14" s="265"/>
      <c r="YY14" s="265"/>
      <c r="YZ14" s="265"/>
      <c r="ZA14" s="265"/>
      <c r="ZB14" s="265"/>
      <c r="ZC14" s="265"/>
      <c r="ZD14" s="265"/>
      <c r="ZE14" s="265"/>
      <c r="ZF14" s="265"/>
      <c r="ZG14" s="265"/>
      <c r="ZH14" s="265"/>
      <c r="ZI14" s="265"/>
      <c r="ZJ14" s="265"/>
      <c r="ZK14" s="265"/>
      <c r="ZL14" s="265"/>
      <c r="ZM14" s="265"/>
      <c r="ZN14" s="265"/>
      <c r="ZO14" s="265"/>
      <c r="ZP14" s="265"/>
      <c r="ZQ14" s="265"/>
      <c r="ZR14" s="265"/>
      <c r="ZS14" s="265"/>
      <c r="ZT14" s="265"/>
      <c r="ZU14" s="265"/>
      <c r="ZV14" s="265"/>
      <c r="ZW14" s="265"/>
      <c r="ZX14" s="265"/>
      <c r="ZY14" s="265"/>
      <c r="ZZ14" s="265"/>
      <c r="AAA14" s="265"/>
      <c r="AAB14" s="265"/>
      <c r="AAC14" s="265"/>
      <c r="AAD14" s="265"/>
      <c r="AAE14" s="265"/>
      <c r="AAF14" s="265"/>
      <c r="AAG14" s="265"/>
      <c r="AAH14" s="265"/>
      <c r="AAI14" s="265"/>
      <c r="AAJ14" s="265"/>
      <c r="AAK14" s="265"/>
      <c r="AAL14" s="265"/>
      <c r="AAM14" s="265"/>
      <c r="AAN14" s="265"/>
      <c r="AAO14" s="265"/>
      <c r="AAP14" s="265"/>
      <c r="AAQ14" s="265"/>
      <c r="AAR14" s="265"/>
      <c r="AAS14" s="265"/>
      <c r="AAT14" s="265"/>
      <c r="AAU14" s="265"/>
      <c r="AAV14" s="265"/>
      <c r="AAW14" s="265"/>
      <c r="AAX14" s="265"/>
      <c r="AAY14" s="265"/>
      <c r="AAZ14" s="265"/>
      <c r="ABA14" s="265"/>
      <c r="ABB14" s="265"/>
      <c r="ABC14" s="265"/>
      <c r="ABD14" s="265"/>
      <c r="ABE14" s="265"/>
      <c r="ABF14" s="265"/>
      <c r="ABG14" s="265"/>
      <c r="ABH14" s="265"/>
      <c r="ABI14" s="265"/>
      <c r="ABJ14" s="265"/>
      <c r="ABK14" s="265"/>
      <c r="ABL14" s="265"/>
      <c r="ABM14" s="265"/>
      <c r="ABN14" s="265"/>
      <c r="ABO14" s="265"/>
      <c r="ABP14" s="265"/>
      <c r="ABQ14" s="265"/>
      <c r="ABR14" s="265"/>
      <c r="ABS14" s="265"/>
      <c r="ABT14" s="265"/>
      <c r="ABU14" s="265"/>
      <c r="ABV14" s="265"/>
      <c r="ABW14" s="265"/>
      <c r="ABX14" s="265"/>
      <c r="ABY14" s="265"/>
      <c r="ABZ14" s="265"/>
      <c r="ACA14" s="265"/>
      <c r="ACB14" s="265"/>
      <c r="ACC14" s="265"/>
      <c r="ACD14" s="265"/>
      <c r="ACE14" s="265"/>
      <c r="ACF14" s="265"/>
      <c r="ACG14" s="265"/>
      <c r="ACH14" s="265"/>
      <c r="ACI14" s="265"/>
      <c r="ACJ14" s="265"/>
      <c r="ACK14" s="265"/>
      <c r="ACL14" s="265"/>
      <c r="ACM14" s="265"/>
      <c r="ACN14" s="265"/>
      <c r="ACO14" s="265"/>
      <c r="ACP14" s="265"/>
      <c r="ACQ14" s="265"/>
      <c r="ACR14" s="265"/>
      <c r="ACS14" s="265"/>
      <c r="ACT14" s="265"/>
      <c r="ACU14" s="265"/>
      <c r="ACV14" s="265"/>
      <c r="ACW14" s="265"/>
      <c r="ACX14" s="265"/>
      <c r="ACY14" s="265"/>
      <c r="ACZ14" s="265"/>
      <c r="ADA14" s="265"/>
      <c r="ADB14" s="265"/>
      <c r="ADC14" s="265"/>
      <c r="ADD14" s="265"/>
      <c r="ADE14" s="265"/>
      <c r="ADF14" s="265"/>
      <c r="ADG14" s="265"/>
      <c r="ADH14" s="265"/>
      <c r="ADI14" s="265"/>
      <c r="ADJ14" s="265"/>
      <c r="ADK14" s="265"/>
      <c r="ADL14" s="265"/>
      <c r="ADM14" s="265"/>
      <c r="ADN14" s="265"/>
      <c r="ADO14" s="265"/>
      <c r="ADP14" s="265"/>
      <c r="ADQ14" s="265"/>
      <c r="ADR14" s="265"/>
      <c r="ADS14" s="265"/>
      <c r="ADT14" s="265"/>
      <c r="ADU14" s="265"/>
      <c r="ADV14" s="265"/>
      <c r="ADW14" s="265"/>
      <c r="ADX14" s="265"/>
      <c r="ADY14" s="265"/>
      <c r="ADZ14" s="265"/>
      <c r="AEA14" s="265"/>
      <c r="AEB14" s="265"/>
      <c r="AEC14" s="265"/>
      <c r="AED14" s="265"/>
      <c r="AEE14" s="265"/>
      <c r="AEF14" s="265"/>
      <c r="AEG14" s="265"/>
      <c r="AEH14" s="265"/>
      <c r="AEI14" s="265"/>
      <c r="AEJ14" s="265"/>
      <c r="AEK14" s="265"/>
      <c r="AEL14" s="265"/>
      <c r="AEM14" s="265"/>
      <c r="AEN14" s="265"/>
      <c r="AEO14" s="265"/>
      <c r="AEP14" s="265"/>
      <c r="AEQ14" s="265"/>
      <c r="AER14" s="265"/>
      <c r="AES14" s="265"/>
      <c r="AET14" s="265"/>
      <c r="AEU14" s="265"/>
      <c r="AEV14" s="265"/>
      <c r="AEW14" s="265"/>
      <c r="AEX14" s="265"/>
      <c r="AEY14" s="265"/>
      <c r="AEZ14" s="265"/>
      <c r="AFA14" s="265"/>
      <c r="AFB14" s="265"/>
      <c r="AFC14" s="265"/>
      <c r="AFD14" s="265"/>
      <c r="AFE14" s="265"/>
      <c r="AFF14" s="265"/>
      <c r="AFG14" s="265"/>
      <c r="AFH14" s="265"/>
      <c r="AFI14" s="265"/>
      <c r="AFJ14" s="265"/>
      <c r="AFK14" s="265"/>
      <c r="AFL14" s="265"/>
      <c r="AFM14" s="265"/>
      <c r="AFN14" s="265"/>
      <c r="AFO14" s="265"/>
      <c r="AFP14" s="265"/>
      <c r="AFQ14" s="265"/>
      <c r="AFR14" s="265"/>
      <c r="AFS14" s="265"/>
      <c r="AFT14" s="265"/>
      <c r="AFU14" s="265"/>
      <c r="AFV14" s="265"/>
      <c r="AFW14" s="265"/>
      <c r="AFX14" s="265"/>
      <c r="AFY14" s="265"/>
      <c r="AFZ14" s="265"/>
      <c r="AGA14" s="265"/>
      <c r="AGB14" s="265"/>
      <c r="AGC14" s="265"/>
      <c r="AGD14" s="265"/>
      <c r="AGE14" s="265"/>
      <c r="AGF14" s="265"/>
      <c r="AGG14" s="265"/>
      <c r="AGH14" s="265"/>
      <c r="AGI14" s="265"/>
      <c r="AGJ14" s="265"/>
      <c r="AGK14" s="265"/>
      <c r="AGL14" s="265"/>
      <c r="AGM14" s="265"/>
      <c r="AGN14" s="265"/>
      <c r="AGO14" s="265"/>
      <c r="AGP14" s="265"/>
      <c r="AGQ14" s="265"/>
      <c r="AGR14" s="265"/>
      <c r="AGS14" s="265"/>
      <c r="AGT14" s="265"/>
      <c r="AGU14" s="265"/>
      <c r="AGV14" s="265"/>
      <c r="AGW14" s="265"/>
      <c r="AGX14" s="265"/>
      <c r="AGY14" s="265"/>
      <c r="AGZ14" s="265"/>
      <c r="AHA14" s="265"/>
      <c r="AHB14" s="265"/>
      <c r="AHC14" s="265"/>
      <c r="AHD14" s="265"/>
      <c r="AHE14" s="265"/>
      <c r="AHF14" s="265"/>
      <c r="AHG14" s="265"/>
      <c r="AHH14" s="265"/>
      <c r="AHI14" s="265"/>
      <c r="AHJ14" s="265"/>
      <c r="AHK14" s="265"/>
      <c r="AHL14" s="265"/>
      <c r="AHM14" s="265"/>
      <c r="AHN14" s="265"/>
      <c r="AHO14" s="265"/>
      <c r="AHP14" s="265"/>
      <c r="AHQ14" s="265"/>
      <c r="AHR14" s="265"/>
      <c r="AHS14" s="265"/>
      <c r="AHT14" s="265"/>
      <c r="AHU14" s="265"/>
      <c r="AHV14" s="265"/>
      <c r="AHW14" s="265"/>
      <c r="AHX14" s="265"/>
      <c r="AHY14" s="265"/>
      <c r="AHZ14" s="265"/>
      <c r="AIA14" s="265"/>
      <c r="AIB14" s="265"/>
      <c r="AIC14" s="265"/>
      <c r="AID14" s="265"/>
      <c r="AIE14" s="265"/>
      <c r="AIF14" s="265"/>
      <c r="AIG14" s="265"/>
      <c r="AIH14" s="265"/>
      <c r="AII14" s="265"/>
      <c r="AIJ14" s="265"/>
      <c r="AIK14" s="265"/>
      <c r="AIL14" s="265"/>
      <c r="AIM14" s="265"/>
      <c r="AIN14" s="265"/>
      <c r="AIO14" s="265"/>
      <c r="AIP14" s="265"/>
      <c r="AIQ14" s="265"/>
      <c r="AIR14" s="265"/>
      <c r="AIS14" s="265"/>
      <c r="AIT14" s="265"/>
      <c r="AIU14" s="265"/>
      <c r="AIV14" s="265"/>
      <c r="AIW14" s="265"/>
      <c r="AIX14" s="265"/>
      <c r="AIY14" s="265"/>
      <c r="AIZ14" s="265"/>
      <c r="AJA14" s="265"/>
      <c r="AJB14" s="265"/>
      <c r="AJC14" s="265"/>
      <c r="AJD14" s="265"/>
      <c r="AJE14" s="265"/>
      <c r="AJF14" s="265"/>
      <c r="AJG14" s="265"/>
      <c r="AJH14" s="265"/>
      <c r="AJI14" s="265"/>
      <c r="AJJ14" s="265"/>
      <c r="AJK14" s="265"/>
      <c r="AJL14" s="265"/>
      <c r="AJM14" s="265"/>
      <c r="AJN14" s="265"/>
      <c r="AJO14" s="265"/>
      <c r="AJP14" s="265"/>
      <c r="AJQ14" s="265"/>
      <c r="AJR14" s="265"/>
      <c r="AJS14" s="265"/>
      <c r="AJT14" s="265"/>
      <c r="AJU14" s="265"/>
      <c r="AJV14" s="265"/>
      <c r="AJW14" s="265"/>
      <c r="AJX14" s="265"/>
      <c r="AJY14" s="265"/>
      <c r="AJZ14" s="265"/>
      <c r="AKA14" s="265"/>
      <c r="AKB14" s="265"/>
      <c r="AKC14" s="265"/>
      <c r="AKD14" s="265"/>
      <c r="AKE14" s="265"/>
      <c r="AKF14" s="265"/>
      <c r="AKG14" s="265"/>
      <c r="AKH14" s="265"/>
      <c r="AKI14" s="265"/>
      <c r="AKJ14" s="265"/>
      <c r="AKK14" s="265"/>
      <c r="AKL14" s="265"/>
      <c r="AKM14" s="265"/>
      <c r="AKN14" s="265"/>
      <c r="AKO14" s="265"/>
      <c r="AKP14" s="265"/>
      <c r="AKQ14" s="265"/>
      <c r="AKR14" s="265"/>
      <c r="AKS14" s="265"/>
      <c r="AKT14" s="265"/>
      <c r="AKU14" s="265"/>
      <c r="AKV14" s="265"/>
      <c r="AKW14" s="265"/>
      <c r="AKX14" s="265"/>
      <c r="AKY14" s="265"/>
      <c r="AKZ14" s="265"/>
      <c r="ALA14" s="265"/>
      <c r="ALB14" s="265"/>
      <c r="ALC14" s="265"/>
      <c r="ALD14" s="265"/>
      <c r="ALE14" s="265"/>
      <c r="ALF14" s="265"/>
      <c r="ALG14" s="265"/>
      <c r="ALH14" s="265"/>
      <c r="ALI14" s="265"/>
      <c r="ALJ14" s="265"/>
      <c r="ALK14" s="265"/>
      <c r="ALL14" s="265"/>
      <c r="ALM14" s="265"/>
      <c r="ALN14" s="265"/>
      <c r="ALO14" s="265"/>
      <c r="ALP14" s="265"/>
      <c r="ALQ14" s="265"/>
      <c r="ALR14" s="265"/>
      <c r="ALS14" s="265"/>
      <c r="ALT14" s="265"/>
      <c r="ALU14" s="265"/>
      <c r="ALV14" s="265"/>
      <c r="ALW14" s="265"/>
      <c r="ALX14" s="265"/>
      <c r="ALY14" s="265"/>
      <c r="ALZ14" s="265"/>
      <c r="AMA14" s="265"/>
      <c r="AMB14" s="265"/>
      <c r="AMC14" s="265"/>
      <c r="AMD14" s="265"/>
      <c r="AME14" s="265"/>
      <c r="AMF14" s="265"/>
      <c r="AMG14" s="265"/>
      <c r="AMH14" s="265"/>
      <c r="AMI14" s="265"/>
      <c r="AMJ14" s="265"/>
      <c r="AMK14" s="265"/>
    </row>
    <row r="15" spans="1:1025" s="264" customFormat="1" ht="48" customHeight="1">
      <c r="A15" s="307">
        <v>9</v>
      </c>
      <c r="B15" s="311" t="s">
        <v>1332</v>
      </c>
      <c r="C15" s="307" t="s">
        <v>1333</v>
      </c>
      <c r="D15" s="308" t="s">
        <v>1784</v>
      </c>
      <c r="E15" s="307" t="s">
        <v>1317</v>
      </c>
      <c r="F15" s="307">
        <v>15</v>
      </c>
      <c r="G15" s="309">
        <v>297</v>
      </c>
      <c r="H15" s="309">
        <f t="shared" si="0"/>
        <v>270</v>
      </c>
      <c r="I15" s="307">
        <v>10</v>
      </c>
      <c r="J15" s="310">
        <f t="shared" si="1"/>
        <v>27</v>
      </c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  <c r="BS15" s="265"/>
      <c r="BT15" s="265"/>
      <c r="BU15" s="265"/>
      <c r="BV15" s="265"/>
      <c r="BW15" s="265"/>
      <c r="BX15" s="265"/>
      <c r="BY15" s="265"/>
      <c r="BZ15" s="265"/>
      <c r="CA15" s="265"/>
      <c r="CB15" s="265"/>
      <c r="CC15" s="265"/>
      <c r="CD15" s="265"/>
      <c r="CE15" s="265"/>
      <c r="CF15" s="265"/>
      <c r="CG15" s="265"/>
      <c r="CH15" s="265"/>
      <c r="CI15" s="265"/>
      <c r="CJ15" s="265"/>
      <c r="CK15" s="265"/>
      <c r="CL15" s="265"/>
      <c r="CM15" s="265"/>
      <c r="CN15" s="265"/>
      <c r="CO15" s="265"/>
      <c r="CP15" s="265"/>
      <c r="CQ15" s="265"/>
      <c r="CR15" s="265"/>
      <c r="CS15" s="265"/>
      <c r="CT15" s="265"/>
      <c r="CU15" s="265"/>
      <c r="CV15" s="265"/>
      <c r="CW15" s="265"/>
      <c r="CX15" s="265"/>
      <c r="CY15" s="265"/>
      <c r="CZ15" s="265"/>
      <c r="DA15" s="265"/>
      <c r="DB15" s="265"/>
      <c r="DC15" s="265"/>
      <c r="DD15" s="265"/>
      <c r="DE15" s="265"/>
      <c r="DF15" s="265"/>
      <c r="DG15" s="265"/>
      <c r="DH15" s="265"/>
      <c r="DI15" s="265"/>
      <c r="DJ15" s="265"/>
      <c r="DK15" s="265"/>
      <c r="DL15" s="265"/>
      <c r="DM15" s="265"/>
      <c r="DN15" s="265"/>
      <c r="DO15" s="265"/>
      <c r="DP15" s="265"/>
      <c r="DQ15" s="265"/>
      <c r="DR15" s="265"/>
      <c r="DS15" s="265"/>
      <c r="DT15" s="265"/>
      <c r="DU15" s="265"/>
      <c r="DV15" s="265"/>
      <c r="DW15" s="265"/>
      <c r="DX15" s="265"/>
      <c r="DY15" s="265"/>
      <c r="DZ15" s="265"/>
      <c r="EA15" s="265"/>
      <c r="EB15" s="265"/>
      <c r="EC15" s="265"/>
      <c r="ED15" s="265"/>
      <c r="EE15" s="265"/>
      <c r="EF15" s="265"/>
      <c r="EG15" s="265"/>
      <c r="EH15" s="265"/>
      <c r="EI15" s="265"/>
      <c r="EJ15" s="265"/>
      <c r="EK15" s="265"/>
      <c r="EL15" s="265"/>
      <c r="EM15" s="265"/>
      <c r="EN15" s="265"/>
      <c r="EO15" s="265"/>
      <c r="EP15" s="265"/>
      <c r="EQ15" s="265"/>
      <c r="ER15" s="265"/>
      <c r="ES15" s="265"/>
      <c r="ET15" s="265"/>
      <c r="EU15" s="265"/>
      <c r="EV15" s="265"/>
      <c r="EW15" s="265"/>
      <c r="EX15" s="265"/>
      <c r="EY15" s="265"/>
      <c r="EZ15" s="265"/>
      <c r="FA15" s="265"/>
      <c r="FB15" s="265"/>
      <c r="FC15" s="265"/>
      <c r="FD15" s="265"/>
      <c r="FE15" s="265"/>
      <c r="FF15" s="265"/>
      <c r="FG15" s="265"/>
      <c r="FH15" s="265"/>
      <c r="FI15" s="265"/>
      <c r="FJ15" s="265"/>
      <c r="FK15" s="265"/>
      <c r="FL15" s="265"/>
      <c r="FM15" s="265"/>
      <c r="FN15" s="265"/>
      <c r="FO15" s="265"/>
      <c r="FP15" s="265"/>
      <c r="FQ15" s="265"/>
      <c r="FR15" s="265"/>
      <c r="FS15" s="265"/>
      <c r="FT15" s="265"/>
      <c r="FU15" s="265"/>
      <c r="FV15" s="265"/>
      <c r="FW15" s="265"/>
      <c r="FX15" s="265"/>
      <c r="FY15" s="265"/>
      <c r="FZ15" s="265"/>
      <c r="GA15" s="265"/>
      <c r="GB15" s="265"/>
      <c r="GC15" s="265"/>
      <c r="GD15" s="265"/>
      <c r="GE15" s="265"/>
      <c r="GF15" s="265"/>
      <c r="GG15" s="265"/>
      <c r="GH15" s="265"/>
      <c r="GI15" s="265"/>
      <c r="GJ15" s="265"/>
      <c r="GK15" s="265"/>
      <c r="GL15" s="265"/>
      <c r="GM15" s="265"/>
      <c r="GN15" s="265"/>
      <c r="GO15" s="265"/>
      <c r="GP15" s="265"/>
      <c r="GQ15" s="265"/>
      <c r="GR15" s="265"/>
      <c r="GS15" s="265"/>
      <c r="GT15" s="265"/>
      <c r="GU15" s="265"/>
      <c r="GV15" s="265"/>
      <c r="GW15" s="265"/>
      <c r="GX15" s="265"/>
      <c r="GY15" s="265"/>
      <c r="GZ15" s="265"/>
      <c r="HA15" s="265"/>
      <c r="HB15" s="265"/>
      <c r="HC15" s="265"/>
      <c r="HD15" s="265"/>
      <c r="HE15" s="265"/>
      <c r="HF15" s="265"/>
      <c r="HG15" s="265"/>
      <c r="HH15" s="265"/>
      <c r="HI15" s="265"/>
      <c r="HJ15" s="265"/>
      <c r="HK15" s="265"/>
      <c r="HL15" s="265"/>
      <c r="HM15" s="265"/>
      <c r="HN15" s="265"/>
      <c r="HO15" s="265"/>
      <c r="HP15" s="265"/>
      <c r="HQ15" s="265"/>
      <c r="HR15" s="265"/>
      <c r="HS15" s="265"/>
      <c r="HT15" s="265"/>
      <c r="HU15" s="265"/>
      <c r="HV15" s="265"/>
      <c r="HW15" s="265"/>
      <c r="HX15" s="265"/>
      <c r="HY15" s="265"/>
      <c r="HZ15" s="265"/>
      <c r="IA15" s="265"/>
      <c r="IB15" s="265"/>
      <c r="IC15" s="265"/>
      <c r="ID15" s="265"/>
      <c r="IE15" s="265"/>
      <c r="IF15" s="265"/>
      <c r="IG15" s="265"/>
      <c r="IH15" s="265"/>
      <c r="II15" s="265"/>
      <c r="IJ15" s="265"/>
      <c r="IK15" s="265"/>
      <c r="IL15" s="265"/>
      <c r="IM15" s="265"/>
      <c r="IN15" s="265"/>
      <c r="IO15" s="265"/>
      <c r="IP15" s="265"/>
      <c r="IQ15" s="265"/>
      <c r="IR15" s="265"/>
      <c r="IS15" s="265"/>
      <c r="IT15" s="265"/>
      <c r="IU15" s="265"/>
      <c r="IV15" s="265"/>
      <c r="IW15" s="265"/>
      <c r="IX15" s="265"/>
      <c r="IY15" s="265"/>
      <c r="IZ15" s="265"/>
      <c r="JA15" s="265"/>
      <c r="JB15" s="265"/>
      <c r="JC15" s="265"/>
      <c r="JD15" s="265"/>
      <c r="JE15" s="265"/>
      <c r="JF15" s="265"/>
      <c r="JG15" s="265"/>
      <c r="JH15" s="265"/>
      <c r="JI15" s="265"/>
      <c r="JJ15" s="265"/>
      <c r="JK15" s="265"/>
      <c r="JL15" s="265"/>
      <c r="JM15" s="265"/>
      <c r="JN15" s="265"/>
      <c r="JO15" s="265"/>
      <c r="JP15" s="265"/>
      <c r="JQ15" s="265"/>
      <c r="JR15" s="265"/>
      <c r="JS15" s="265"/>
      <c r="JT15" s="265"/>
      <c r="JU15" s="265"/>
      <c r="JV15" s="265"/>
      <c r="JW15" s="265"/>
      <c r="JX15" s="265"/>
      <c r="JY15" s="265"/>
      <c r="JZ15" s="265"/>
      <c r="KA15" s="265"/>
      <c r="KB15" s="265"/>
      <c r="KC15" s="265"/>
      <c r="KD15" s="265"/>
      <c r="KE15" s="265"/>
      <c r="KF15" s="265"/>
      <c r="KG15" s="265"/>
      <c r="KH15" s="265"/>
      <c r="KI15" s="265"/>
      <c r="KJ15" s="265"/>
      <c r="KK15" s="265"/>
      <c r="KL15" s="265"/>
      <c r="KM15" s="265"/>
      <c r="KN15" s="265"/>
      <c r="KO15" s="265"/>
      <c r="KP15" s="265"/>
      <c r="KQ15" s="265"/>
      <c r="KR15" s="265"/>
      <c r="KS15" s="265"/>
      <c r="KT15" s="265"/>
      <c r="KU15" s="265"/>
      <c r="KV15" s="265"/>
      <c r="KW15" s="265"/>
      <c r="KX15" s="265"/>
      <c r="KY15" s="265"/>
      <c r="KZ15" s="265"/>
      <c r="LA15" s="265"/>
      <c r="LB15" s="265"/>
      <c r="LC15" s="265"/>
      <c r="LD15" s="265"/>
      <c r="LE15" s="265"/>
      <c r="LF15" s="265"/>
      <c r="LG15" s="265"/>
      <c r="LH15" s="265"/>
      <c r="LI15" s="265"/>
      <c r="LJ15" s="265"/>
      <c r="LK15" s="265"/>
      <c r="LL15" s="265"/>
      <c r="LM15" s="265"/>
      <c r="LN15" s="265"/>
      <c r="LO15" s="265"/>
      <c r="LP15" s="265"/>
      <c r="LQ15" s="265"/>
      <c r="LR15" s="265"/>
      <c r="LS15" s="265"/>
      <c r="LT15" s="265"/>
      <c r="LU15" s="265"/>
      <c r="LV15" s="265"/>
      <c r="LW15" s="265"/>
      <c r="LX15" s="265"/>
      <c r="LY15" s="265"/>
      <c r="LZ15" s="265"/>
      <c r="MA15" s="265"/>
      <c r="MB15" s="265"/>
      <c r="MC15" s="265"/>
      <c r="MD15" s="265"/>
      <c r="ME15" s="265"/>
      <c r="MF15" s="265"/>
      <c r="MG15" s="265"/>
      <c r="MH15" s="265"/>
      <c r="MI15" s="265"/>
      <c r="MJ15" s="265"/>
      <c r="MK15" s="265"/>
      <c r="ML15" s="265"/>
      <c r="MM15" s="265"/>
      <c r="MN15" s="265"/>
      <c r="MO15" s="265"/>
      <c r="MP15" s="265"/>
      <c r="MQ15" s="265"/>
      <c r="MR15" s="265"/>
      <c r="MS15" s="265"/>
      <c r="MT15" s="265"/>
      <c r="MU15" s="265"/>
      <c r="MV15" s="265"/>
      <c r="MW15" s="265"/>
      <c r="MX15" s="265"/>
      <c r="MY15" s="265"/>
      <c r="MZ15" s="265"/>
      <c r="NA15" s="265"/>
      <c r="NB15" s="265"/>
      <c r="NC15" s="265"/>
      <c r="ND15" s="265"/>
      <c r="NE15" s="265"/>
      <c r="NF15" s="265"/>
      <c r="NG15" s="265"/>
      <c r="NH15" s="265"/>
      <c r="NI15" s="265"/>
      <c r="NJ15" s="265"/>
      <c r="NK15" s="265"/>
      <c r="NL15" s="265"/>
      <c r="NM15" s="265"/>
      <c r="NN15" s="265"/>
      <c r="NO15" s="265"/>
      <c r="NP15" s="265"/>
      <c r="NQ15" s="265"/>
      <c r="NR15" s="265"/>
      <c r="NS15" s="265"/>
      <c r="NT15" s="265"/>
      <c r="NU15" s="265"/>
      <c r="NV15" s="265"/>
      <c r="NW15" s="265"/>
      <c r="NX15" s="265"/>
      <c r="NY15" s="265"/>
      <c r="NZ15" s="265"/>
      <c r="OA15" s="265"/>
      <c r="OB15" s="265"/>
      <c r="OC15" s="265"/>
      <c r="OD15" s="265"/>
      <c r="OE15" s="265"/>
      <c r="OF15" s="265"/>
      <c r="OG15" s="265"/>
      <c r="OH15" s="265"/>
      <c r="OI15" s="265"/>
      <c r="OJ15" s="265"/>
      <c r="OK15" s="265"/>
      <c r="OL15" s="265"/>
      <c r="OM15" s="265"/>
      <c r="ON15" s="265"/>
      <c r="OO15" s="265"/>
      <c r="OP15" s="265"/>
      <c r="OQ15" s="265"/>
      <c r="OR15" s="265"/>
      <c r="OS15" s="265"/>
      <c r="OT15" s="265"/>
      <c r="OU15" s="265"/>
      <c r="OV15" s="265"/>
      <c r="OW15" s="265"/>
      <c r="OX15" s="265"/>
      <c r="OY15" s="265"/>
      <c r="OZ15" s="265"/>
      <c r="PA15" s="265"/>
      <c r="PB15" s="265"/>
      <c r="PC15" s="265"/>
      <c r="PD15" s="265"/>
      <c r="PE15" s="265"/>
      <c r="PF15" s="265"/>
      <c r="PG15" s="265"/>
      <c r="PH15" s="265"/>
      <c r="PI15" s="265"/>
      <c r="PJ15" s="265"/>
      <c r="PK15" s="265"/>
      <c r="PL15" s="265"/>
      <c r="PM15" s="265"/>
      <c r="PN15" s="265"/>
      <c r="PO15" s="265"/>
      <c r="PP15" s="265"/>
      <c r="PQ15" s="265"/>
      <c r="PR15" s="265"/>
      <c r="PS15" s="265"/>
      <c r="PT15" s="265"/>
      <c r="PU15" s="265"/>
      <c r="PV15" s="265"/>
      <c r="PW15" s="265"/>
      <c r="PX15" s="265"/>
      <c r="PY15" s="265"/>
      <c r="PZ15" s="265"/>
      <c r="QA15" s="265"/>
      <c r="QB15" s="265"/>
      <c r="QC15" s="265"/>
      <c r="QD15" s="265"/>
      <c r="QE15" s="265"/>
      <c r="QF15" s="265"/>
      <c r="QG15" s="265"/>
      <c r="QH15" s="265"/>
      <c r="QI15" s="265"/>
      <c r="QJ15" s="265"/>
      <c r="QK15" s="265"/>
      <c r="QL15" s="265"/>
      <c r="QM15" s="265"/>
      <c r="QN15" s="265"/>
      <c r="QO15" s="265"/>
      <c r="QP15" s="265"/>
      <c r="QQ15" s="265"/>
      <c r="QR15" s="265"/>
      <c r="QS15" s="265"/>
      <c r="QT15" s="265"/>
      <c r="QU15" s="265"/>
      <c r="QV15" s="265"/>
      <c r="QW15" s="265"/>
      <c r="QX15" s="265"/>
      <c r="QY15" s="265"/>
      <c r="QZ15" s="265"/>
      <c r="RA15" s="265"/>
      <c r="RB15" s="265"/>
      <c r="RC15" s="265"/>
      <c r="RD15" s="265"/>
      <c r="RE15" s="265"/>
      <c r="RF15" s="265"/>
      <c r="RG15" s="265"/>
      <c r="RH15" s="265"/>
      <c r="RI15" s="265"/>
      <c r="RJ15" s="265"/>
      <c r="RK15" s="265"/>
      <c r="RL15" s="265"/>
      <c r="RM15" s="265"/>
      <c r="RN15" s="265"/>
      <c r="RO15" s="265"/>
      <c r="RP15" s="265"/>
      <c r="RQ15" s="265"/>
      <c r="RR15" s="265"/>
      <c r="RS15" s="265"/>
      <c r="RT15" s="265"/>
      <c r="RU15" s="265"/>
      <c r="RV15" s="265"/>
      <c r="RW15" s="265"/>
      <c r="RX15" s="265"/>
      <c r="RY15" s="265"/>
      <c r="RZ15" s="265"/>
      <c r="SA15" s="265"/>
      <c r="SB15" s="265"/>
      <c r="SC15" s="265"/>
      <c r="SD15" s="265"/>
      <c r="SE15" s="265"/>
      <c r="SF15" s="265"/>
      <c r="SG15" s="265"/>
      <c r="SH15" s="265"/>
      <c r="SI15" s="265"/>
      <c r="SJ15" s="265"/>
      <c r="SK15" s="265"/>
      <c r="SL15" s="265"/>
      <c r="SM15" s="265"/>
      <c r="SN15" s="265"/>
      <c r="SO15" s="265"/>
      <c r="SP15" s="265"/>
      <c r="SQ15" s="265"/>
      <c r="SR15" s="265"/>
      <c r="SS15" s="265"/>
      <c r="ST15" s="265"/>
      <c r="SU15" s="265"/>
      <c r="SV15" s="265"/>
      <c r="SW15" s="265"/>
      <c r="SX15" s="265"/>
      <c r="SY15" s="265"/>
      <c r="SZ15" s="265"/>
      <c r="TA15" s="265"/>
      <c r="TB15" s="265"/>
      <c r="TC15" s="265"/>
      <c r="TD15" s="265"/>
      <c r="TE15" s="265"/>
      <c r="TF15" s="265"/>
      <c r="TG15" s="265"/>
      <c r="TH15" s="265"/>
      <c r="TI15" s="265"/>
      <c r="TJ15" s="265"/>
      <c r="TK15" s="265"/>
      <c r="TL15" s="265"/>
      <c r="TM15" s="265"/>
      <c r="TN15" s="265"/>
      <c r="TO15" s="265"/>
      <c r="TP15" s="265"/>
      <c r="TQ15" s="265"/>
      <c r="TR15" s="265"/>
      <c r="TS15" s="265"/>
      <c r="TT15" s="265"/>
      <c r="TU15" s="265"/>
      <c r="TV15" s="265"/>
      <c r="TW15" s="265"/>
      <c r="TX15" s="265"/>
      <c r="TY15" s="265"/>
      <c r="TZ15" s="265"/>
      <c r="UA15" s="265"/>
      <c r="UB15" s="265"/>
      <c r="UC15" s="265"/>
      <c r="UD15" s="265"/>
      <c r="UE15" s="265"/>
      <c r="UF15" s="265"/>
      <c r="UG15" s="265"/>
      <c r="UH15" s="265"/>
      <c r="UI15" s="265"/>
      <c r="UJ15" s="265"/>
      <c r="UK15" s="265"/>
      <c r="UL15" s="265"/>
      <c r="UM15" s="265"/>
      <c r="UN15" s="265"/>
      <c r="UO15" s="265"/>
      <c r="UP15" s="265"/>
      <c r="UQ15" s="265"/>
      <c r="UR15" s="265"/>
      <c r="US15" s="265"/>
      <c r="UT15" s="265"/>
      <c r="UU15" s="265"/>
      <c r="UV15" s="265"/>
      <c r="UW15" s="265"/>
      <c r="UX15" s="265"/>
      <c r="UY15" s="265"/>
      <c r="UZ15" s="265"/>
      <c r="VA15" s="265"/>
      <c r="VB15" s="265"/>
      <c r="VC15" s="265"/>
      <c r="VD15" s="265"/>
      <c r="VE15" s="265"/>
      <c r="VF15" s="265"/>
      <c r="VG15" s="265"/>
      <c r="VH15" s="265"/>
      <c r="VI15" s="265"/>
      <c r="VJ15" s="265"/>
      <c r="VK15" s="265"/>
      <c r="VL15" s="265"/>
      <c r="VM15" s="265"/>
      <c r="VN15" s="265"/>
      <c r="VO15" s="265"/>
      <c r="VP15" s="265"/>
      <c r="VQ15" s="265"/>
      <c r="VR15" s="265"/>
      <c r="VS15" s="265"/>
      <c r="VT15" s="265"/>
      <c r="VU15" s="265"/>
      <c r="VV15" s="265"/>
      <c r="VW15" s="265"/>
      <c r="VX15" s="265"/>
      <c r="VY15" s="265"/>
      <c r="VZ15" s="265"/>
      <c r="WA15" s="265"/>
      <c r="WB15" s="265"/>
      <c r="WC15" s="265"/>
      <c r="WD15" s="265"/>
      <c r="WE15" s="265"/>
      <c r="WF15" s="265"/>
      <c r="WG15" s="265"/>
      <c r="WH15" s="265"/>
      <c r="WI15" s="265"/>
      <c r="WJ15" s="265"/>
      <c r="WK15" s="265"/>
      <c r="WL15" s="265"/>
      <c r="WM15" s="265"/>
      <c r="WN15" s="265"/>
      <c r="WO15" s="265"/>
      <c r="WP15" s="265"/>
      <c r="WQ15" s="265"/>
      <c r="WR15" s="265"/>
      <c r="WS15" s="265"/>
      <c r="WT15" s="265"/>
      <c r="WU15" s="265"/>
      <c r="WV15" s="265"/>
      <c r="WW15" s="265"/>
      <c r="WX15" s="265"/>
      <c r="WY15" s="265"/>
      <c r="WZ15" s="265"/>
      <c r="XA15" s="265"/>
      <c r="XB15" s="265"/>
      <c r="XC15" s="265"/>
      <c r="XD15" s="265"/>
      <c r="XE15" s="265"/>
      <c r="XF15" s="265"/>
      <c r="XG15" s="265"/>
      <c r="XH15" s="265"/>
      <c r="XI15" s="265"/>
      <c r="XJ15" s="265"/>
      <c r="XK15" s="265"/>
      <c r="XL15" s="265"/>
      <c r="XM15" s="265"/>
      <c r="XN15" s="265"/>
      <c r="XO15" s="265"/>
      <c r="XP15" s="265"/>
      <c r="XQ15" s="265"/>
      <c r="XR15" s="265"/>
      <c r="XS15" s="265"/>
      <c r="XT15" s="265"/>
      <c r="XU15" s="265"/>
      <c r="XV15" s="265"/>
      <c r="XW15" s="265"/>
      <c r="XX15" s="265"/>
      <c r="XY15" s="265"/>
      <c r="XZ15" s="265"/>
      <c r="YA15" s="265"/>
      <c r="YB15" s="265"/>
      <c r="YC15" s="265"/>
      <c r="YD15" s="265"/>
      <c r="YE15" s="265"/>
      <c r="YF15" s="265"/>
      <c r="YG15" s="265"/>
      <c r="YH15" s="265"/>
      <c r="YI15" s="265"/>
      <c r="YJ15" s="265"/>
      <c r="YK15" s="265"/>
      <c r="YL15" s="265"/>
      <c r="YM15" s="265"/>
      <c r="YN15" s="265"/>
      <c r="YO15" s="265"/>
      <c r="YP15" s="265"/>
      <c r="YQ15" s="265"/>
      <c r="YR15" s="265"/>
      <c r="YS15" s="265"/>
      <c r="YT15" s="265"/>
      <c r="YU15" s="265"/>
      <c r="YV15" s="265"/>
      <c r="YW15" s="265"/>
      <c r="YX15" s="265"/>
      <c r="YY15" s="265"/>
      <c r="YZ15" s="265"/>
      <c r="ZA15" s="265"/>
      <c r="ZB15" s="265"/>
      <c r="ZC15" s="265"/>
      <c r="ZD15" s="265"/>
      <c r="ZE15" s="265"/>
      <c r="ZF15" s="265"/>
      <c r="ZG15" s="265"/>
      <c r="ZH15" s="265"/>
      <c r="ZI15" s="265"/>
      <c r="ZJ15" s="265"/>
      <c r="ZK15" s="265"/>
      <c r="ZL15" s="265"/>
      <c r="ZM15" s="265"/>
      <c r="ZN15" s="265"/>
      <c r="ZO15" s="265"/>
      <c r="ZP15" s="265"/>
      <c r="ZQ15" s="265"/>
      <c r="ZR15" s="265"/>
      <c r="ZS15" s="265"/>
      <c r="ZT15" s="265"/>
      <c r="ZU15" s="265"/>
      <c r="ZV15" s="265"/>
      <c r="ZW15" s="265"/>
      <c r="ZX15" s="265"/>
      <c r="ZY15" s="265"/>
      <c r="ZZ15" s="265"/>
      <c r="AAA15" s="265"/>
      <c r="AAB15" s="265"/>
      <c r="AAC15" s="265"/>
      <c r="AAD15" s="265"/>
      <c r="AAE15" s="265"/>
      <c r="AAF15" s="265"/>
      <c r="AAG15" s="265"/>
      <c r="AAH15" s="265"/>
      <c r="AAI15" s="265"/>
      <c r="AAJ15" s="265"/>
      <c r="AAK15" s="265"/>
      <c r="AAL15" s="265"/>
      <c r="AAM15" s="265"/>
      <c r="AAN15" s="265"/>
      <c r="AAO15" s="265"/>
      <c r="AAP15" s="265"/>
      <c r="AAQ15" s="265"/>
      <c r="AAR15" s="265"/>
      <c r="AAS15" s="265"/>
      <c r="AAT15" s="265"/>
      <c r="AAU15" s="265"/>
      <c r="AAV15" s="265"/>
      <c r="AAW15" s="265"/>
      <c r="AAX15" s="265"/>
      <c r="AAY15" s="265"/>
      <c r="AAZ15" s="265"/>
      <c r="ABA15" s="265"/>
      <c r="ABB15" s="265"/>
      <c r="ABC15" s="265"/>
      <c r="ABD15" s="265"/>
      <c r="ABE15" s="265"/>
      <c r="ABF15" s="265"/>
      <c r="ABG15" s="265"/>
      <c r="ABH15" s="265"/>
      <c r="ABI15" s="265"/>
      <c r="ABJ15" s="265"/>
      <c r="ABK15" s="265"/>
      <c r="ABL15" s="265"/>
      <c r="ABM15" s="265"/>
      <c r="ABN15" s="265"/>
      <c r="ABO15" s="265"/>
      <c r="ABP15" s="265"/>
      <c r="ABQ15" s="265"/>
      <c r="ABR15" s="265"/>
      <c r="ABS15" s="265"/>
      <c r="ABT15" s="265"/>
      <c r="ABU15" s="265"/>
      <c r="ABV15" s="265"/>
      <c r="ABW15" s="265"/>
      <c r="ABX15" s="265"/>
      <c r="ABY15" s="265"/>
      <c r="ABZ15" s="265"/>
      <c r="ACA15" s="265"/>
      <c r="ACB15" s="265"/>
      <c r="ACC15" s="265"/>
      <c r="ACD15" s="265"/>
      <c r="ACE15" s="265"/>
      <c r="ACF15" s="265"/>
      <c r="ACG15" s="265"/>
      <c r="ACH15" s="265"/>
      <c r="ACI15" s="265"/>
      <c r="ACJ15" s="265"/>
      <c r="ACK15" s="265"/>
      <c r="ACL15" s="265"/>
      <c r="ACM15" s="265"/>
      <c r="ACN15" s="265"/>
      <c r="ACO15" s="265"/>
      <c r="ACP15" s="265"/>
      <c r="ACQ15" s="265"/>
      <c r="ACR15" s="265"/>
      <c r="ACS15" s="265"/>
      <c r="ACT15" s="265"/>
      <c r="ACU15" s="265"/>
      <c r="ACV15" s="265"/>
      <c r="ACW15" s="265"/>
      <c r="ACX15" s="265"/>
      <c r="ACY15" s="265"/>
      <c r="ACZ15" s="265"/>
      <c r="ADA15" s="265"/>
      <c r="ADB15" s="265"/>
      <c r="ADC15" s="265"/>
      <c r="ADD15" s="265"/>
      <c r="ADE15" s="265"/>
      <c r="ADF15" s="265"/>
      <c r="ADG15" s="265"/>
      <c r="ADH15" s="265"/>
      <c r="ADI15" s="265"/>
      <c r="ADJ15" s="265"/>
      <c r="ADK15" s="265"/>
      <c r="ADL15" s="265"/>
      <c r="ADM15" s="265"/>
      <c r="ADN15" s="265"/>
      <c r="ADO15" s="265"/>
      <c r="ADP15" s="265"/>
      <c r="ADQ15" s="265"/>
      <c r="ADR15" s="265"/>
      <c r="ADS15" s="265"/>
      <c r="ADT15" s="265"/>
      <c r="ADU15" s="265"/>
      <c r="ADV15" s="265"/>
      <c r="ADW15" s="265"/>
      <c r="ADX15" s="265"/>
      <c r="ADY15" s="265"/>
      <c r="ADZ15" s="265"/>
      <c r="AEA15" s="265"/>
      <c r="AEB15" s="265"/>
      <c r="AEC15" s="265"/>
      <c r="AED15" s="265"/>
      <c r="AEE15" s="265"/>
      <c r="AEF15" s="265"/>
      <c r="AEG15" s="265"/>
      <c r="AEH15" s="265"/>
      <c r="AEI15" s="265"/>
      <c r="AEJ15" s="265"/>
      <c r="AEK15" s="265"/>
      <c r="AEL15" s="265"/>
      <c r="AEM15" s="265"/>
      <c r="AEN15" s="265"/>
      <c r="AEO15" s="265"/>
      <c r="AEP15" s="265"/>
      <c r="AEQ15" s="265"/>
      <c r="AER15" s="265"/>
      <c r="AES15" s="265"/>
      <c r="AET15" s="265"/>
      <c r="AEU15" s="265"/>
      <c r="AEV15" s="265"/>
      <c r="AEW15" s="265"/>
      <c r="AEX15" s="265"/>
      <c r="AEY15" s="265"/>
      <c r="AEZ15" s="265"/>
      <c r="AFA15" s="265"/>
      <c r="AFB15" s="265"/>
      <c r="AFC15" s="265"/>
      <c r="AFD15" s="265"/>
      <c r="AFE15" s="265"/>
      <c r="AFF15" s="265"/>
      <c r="AFG15" s="265"/>
      <c r="AFH15" s="265"/>
      <c r="AFI15" s="265"/>
      <c r="AFJ15" s="265"/>
      <c r="AFK15" s="265"/>
      <c r="AFL15" s="265"/>
      <c r="AFM15" s="265"/>
      <c r="AFN15" s="265"/>
      <c r="AFO15" s="265"/>
      <c r="AFP15" s="265"/>
      <c r="AFQ15" s="265"/>
      <c r="AFR15" s="265"/>
      <c r="AFS15" s="265"/>
      <c r="AFT15" s="265"/>
      <c r="AFU15" s="265"/>
      <c r="AFV15" s="265"/>
      <c r="AFW15" s="265"/>
      <c r="AFX15" s="265"/>
      <c r="AFY15" s="265"/>
      <c r="AFZ15" s="265"/>
      <c r="AGA15" s="265"/>
      <c r="AGB15" s="265"/>
      <c r="AGC15" s="265"/>
      <c r="AGD15" s="265"/>
      <c r="AGE15" s="265"/>
      <c r="AGF15" s="265"/>
      <c r="AGG15" s="265"/>
      <c r="AGH15" s="265"/>
      <c r="AGI15" s="265"/>
      <c r="AGJ15" s="265"/>
      <c r="AGK15" s="265"/>
      <c r="AGL15" s="265"/>
      <c r="AGM15" s="265"/>
      <c r="AGN15" s="265"/>
      <c r="AGO15" s="265"/>
      <c r="AGP15" s="265"/>
      <c r="AGQ15" s="265"/>
      <c r="AGR15" s="265"/>
      <c r="AGS15" s="265"/>
      <c r="AGT15" s="265"/>
      <c r="AGU15" s="265"/>
      <c r="AGV15" s="265"/>
      <c r="AGW15" s="265"/>
      <c r="AGX15" s="265"/>
      <c r="AGY15" s="265"/>
      <c r="AGZ15" s="265"/>
      <c r="AHA15" s="265"/>
      <c r="AHB15" s="265"/>
      <c r="AHC15" s="265"/>
      <c r="AHD15" s="265"/>
      <c r="AHE15" s="265"/>
      <c r="AHF15" s="265"/>
      <c r="AHG15" s="265"/>
      <c r="AHH15" s="265"/>
      <c r="AHI15" s="265"/>
      <c r="AHJ15" s="265"/>
      <c r="AHK15" s="265"/>
      <c r="AHL15" s="265"/>
      <c r="AHM15" s="265"/>
      <c r="AHN15" s="265"/>
      <c r="AHO15" s="265"/>
      <c r="AHP15" s="265"/>
      <c r="AHQ15" s="265"/>
      <c r="AHR15" s="265"/>
      <c r="AHS15" s="265"/>
      <c r="AHT15" s="265"/>
      <c r="AHU15" s="265"/>
      <c r="AHV15" s="265"/>
      <c r="AHW15" s="265"/>
      <c r="AHX15" s="265"/>
      <c r="AHY15" s="265"/>
      <c r="AHZ15" s="265"/>
      <c r="AIA15" s="265"/>
      <c r="AIB15" s="265"/>
      <c r="AIC15" s="265"/>
      <c r="AID15" s="265"/>
      <c r="AIE15" s="265"/>
      <c r="AIF15" s="265"/>
      <c r="AIG15" s="265"/>
      <c r="AIH15" s="265"/>
      <c r="AII15" s="265"/>
      <c r="AIJ15" s="265"/>
      <c r="AIK15" s="265"/>
      <c r="AIL15" s="265"/>
      <c r="AIM15" s="265"/>
      <c r="AIN15" s="265"/>
      <c r="AIO15" s="265"/>
      <c r="AIP15" s="265"/>
      <c r="AIQ15" s="265"/>
      <c r="AIR15" s="265"/>
      <c r="AIS15" s="265"/>
      <c r="AIT15" s="265"/>
      <c r="AIU15" s="265"/>
      <c r="AIV15" s="265"/>
      <c r="AIW15" s="265"/>
      <c r="AIX15" s="265"/>
      <c r="AIY15" s="265"/>
      <c r="AIZ15" s="265"/>
      <c r="AJA15" s="265"/>
      <c r="AJB15" s="265"/>
      <c r="AJC15" s="265"/>
      <c r="AJD15" s="265"/>
      <c r="AJE15" s="265"/>
      <c r="AJF15" s="265"/>
      <c r="AJG15" s="265"/>
      <c r="AJH15" s="265"/>
      <c r="AJI15" s="265"/>
      <c r="AJJ15" s="265"/>
      <c r="AJK15" s="265"/>
      <c r="AJL15" s="265"/>
      <c r="AJM15" s="265"/>
      <c r="AJN15" s="265"/>
      <c r="AJO15" s="265"/>
      <c r="AJP15" s="265"/>
      <c r="AJQ15" s="265"/>
      <c r="AJR15" s="265"/>
      <c r="AJS15" s="265"/>
      <c r="AJT15" s="265"/>
      <c r="AJU15" s="265"/>
      <c r="AJV15" s="265"/>
      <c r="AJW15" s="265"/>
      <c r="AJX15" s="265"/>
      <c r="AJY15" s="265"/>
      <c r="AJZ15" s="265"/>
      <c r="AKA15" s="265"/>
      <c r="AKB15" s="265"/>
      <c r="AKC15" s="265"/>
      <c r="AKD15" s="265"/>
      <c r="AKE15" s="265"/>
      <c r="AKF15" s="265"/>
      <c r="AKG15" s="265"/>
      <c r="AKH15" s="265"/>
      <c r="AKI15" s="265"/>
      <c r="AKJ15" s="265"/>
      <c r="AKK15" s="265"/>
      <c r="AKL15" s="265"/>
      <c r="AKM15" s="265"/>
      <c r="AKN15" s="265"/>
      <c r="AKO15" s="265"/>
      <c r="AKP15" s="265"/>
      <c r="AKQ15" s="265"/>
      <c r="AKR15" s="265"/>
      <c r="AKS15" s="265"/>
      <c r="AKT15" s="265"/>
      <c r="AKU15" s="265"/>
      <c r="AKV15" s="265"/>
      <c r="AKW15" s="265"/>
      <c r="AKX15" s="265"/>
      <c r="AKY15" s="265"/>
      <c r="AKZ15" s="265"/>
      <c r="ALA15" s="265"/>
      <c r="ALB15" s="265"/>
      <c r="ALC15" s="265"/>
      <c r="ALD15" s="265"/>
      <c r="ALE15" s="265"/>
      <c r="ALF15" s="265"/>
      <c r="ALG15" s="265"/>
      <c r="ALH15" s="265"/>
      <c r="ALI15" s="265"/>
      <c r="ALJ15" s="265"/>
      <c r="ALK15" s="265"/>
      <c r="ALL15" s="265"/>
      <c r="ALM15" s="265"/>
      <c r="ALN15" s="265"/>
      <c r="ALO15" s="265"/>
      <c r="ALP15" s="265"/>
      <c r="ALQ15" s="265"/>
      <c r="ALR15" s="265"/>
      <c r="ALS15" s="265"/>
      <c r="ALT15" s="265"/>
      <c r="ALU15" s="265"/>
      <c r="ALV15" s="265"/>
      <c r="ALW15" s="265"/>
      <c r="ALX15" s="265"/>
      <c r="ALY15" s="265"/>
      <c r="ALZ15" s="265"/>
      <c r="AMA15" s="265"/>
      <c r="AMB15" s="265"/>
      <c r="AMC15" s="265"/>
      <c r="AMD15" s="265"/>
      <c r="AME15" s="265"/>
      <c r="AMF15" s="265"/>
      <c r="AMG15" s="265"/>
      <c r="AMH15" s="265"/>
      <c r="AMI15" s="265"/>
      <c r="AMJ15" s="265"/>
      <c r="AMK15" s="265"/>
    </row>
    <row r="16" spans="1:1025" s="264" customFormat="1" ht="36" customHeight="1">
      <c r="A16" s="307">
        <v>10</v>
      </c>
      <c r="B16" s="311" t="s">
        <v>1334</v>
      </c>
      <c r="C16" s="307" t="s">
        <v>1335</v>
      </c>
      <c r="D16" s="308" t="s">
        <v>1785</v>
      </c>
      <c r="E16" s="307" t="s">
        <v>1317</v>
      </c>
      <c r="F16" s="307">
        <v>15</v>
      </c>
      <c r="G16" s="309">
        <v>297</v>
      </c>
      <c r="H16" s="309">
        <f t="shared" si="0"/>
        <v>270</v>
      </c>
      <c r="I16" s="307">
        <v>10</v>
      </c>
      <c r="J16" s="310">
        <f t="shared" si="1"/>
        <v>27</v>
      </c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  <c r="BS16" s="265"/>
      <c r="BT16" s="265"/>
      <c r="BU16" s="265"/>
      <c r="BV16" s="265"/>
      <c r="BW16" s="265"/>
      <c r="BX16" s="265"/>
      <c r="BY16" s="265"/>
      <c r="BZ16" s="265"/>
      <c r="CA16" s="265"/>
      <c r="CB16" s="265"/>
      <c r="CC16" s="265"/>
      <c r="CD16" s="265"/>
      <c r="CE16" s="265"/>
      <c r="CF16" s="265"/>
      <c r="CG16" s="265"/>
      <c r="CH16" s="265"/>
      <c r="CI16" s="265"/>
      <c r="CJ16" s="265"/>
      <c r="CK16" s="265"/>
      <c r="CL16" s="265"/>
      <c r="CM16" s="265"/>
      <c r="CN16" s="265"/>
      <c r="CO16" s="265"/>
      <c r="CP16" s="265"/>
      <c r="CQ16" s="265"/>
      <c r="CR16" s="265"/>
      <c r="CS16" s="265"/>
      <c r="CT16" s="265"/>
      <c r="CU16" s="265"/>
      <c r="CV16" s="265"/>
      <c r="CW16" s="265"/>
      <c r="CX16" s="265"/>
      <c r="CY16" s="265"/>
      <c r="CZ16" s="265"/>
      <c r="DA16" s="265"/>
      <c r="DB16" s="265"/>
      <c r="DC16" s="265"/>
      <c r="DD16" s="265"/>
      <c r="DE16" s="265"/>
      <c r="DF16" s="265"/>
      <c r="DG16" s="265"/>
      <c r="DH16" s="265"/>
      <c r="DI16" s="265"/>
      <c r="DJ16" s="265"/>
      <c r="DK16" s="265"/>
      <c r="DL16" s="265"/>
      <c r="DM16" s="265"/>
      <c r="DN16" s="265"/>
      <c r="DO16" s="265"/>
      <c r="DP16" s="265"/>
      <c r="DQ16" s="265"/>
      <c r="DR16" s="265"/>
      <c r="DS16" s="265"/>
      <c r="DT16" s="265"/>
      <c r="DU16" s="265"/>
      <c r="DV16" s="265"/>
      <c r="DW16" s="265"/>
      <c r="DX16" s="265"/>
      <c r="DY16" s="265"/>
      <c r="DZ16" s="265"/>
      <c r="EA16" s="265"/>
      <c r="EB16" s="265"/>
      <c r="EC16" s="265"/>
      <c r="ED16" s="265"/>
      <c r="EE16" s="265"/>
      <c r="EF16" s="265"/>
      <c r="EG16" s="265"/>
      <c r="EH16" s="265"/>
      <c r="EI16" s="265"/>
      <c r="EJ16" s="265"/>
      <c r="EK16" s="265"/>
      <c r="EL16" s="265"/>
      <c r="EM16" s="265"/>
      <c r="EN16" s="265"/>
      <c r="EO16" s="265"/>
      <c r="EP16" s="265"/>
      <c r="EQ16" s="265"/>
      <c r="ER16" s="265"/>
      <c r="ES16" s="265"/>
      <c r="ET16" s="265"/>
      <c r="EU16" s="265"/>
      <c r="EV16" s="265"/>
      <c r="EW16" s="265"/>
      <c r="EX16" s="265"/>
      <c r="EY16" s="265"/>
      <c r="EZ16" s="265"/>
      <c r="FA16" s="265"/>
      <c r="FB16" s="265"/>
      <c r="FC16" s="265"/>
      <c r="FD16" s="265"/>
      <c r="FE16" s="265"/>
      <c r="FF16" s="265"/>
      <c r="FG16" s="265"/>
      <c r="FH16" s="265"/>
      <c r="FI16" s="265"/>
      <c r="FJ16" s="265"/>
      <c r="FK16" s="265"/>
      <c r="FL16" s="265"/>
      <c r="FM16" s="265"/>
      <c r="FN16" s="265"/>
      <c r="FO16" s="265"/>
      <c r="FP16" s="265"/>
      <c r="FQ16" s="265"/>
      <c r="FR16" s="265"/>
      <c r="FS16" s="265"/>
      <c r="FT16" s="265"/>
      <c r="FU16" s="265"/>
      <c r="FV16" s="265"/>
      <c r="FW16" s="265"/>
      <c r="FX16" s="265"/>
      <c r="FY16" s="265"/>
      <c r="FZ16" s="265"/>
      <c r="GA16" s="265"/>
      <c r="GB16" s="265"/>
      <c r="GC16" s="265"/>
      <c r="GD16" s="265"/>
      <c r="GE16" s="265"/>
      <c r="GF16" s="265"/>
      <c r="GG16" s="265"/>
      <c r="GH16" s="265"/>
      <c r="GI16" s="265"/>
      <c r="GJ16" s="265"/>
      <c r="GK16" s="265"/>
      <c r="GL16" s="265"/>
      <c r="GM16" s="265"/>
      <c r="GN16" s="265"/>
      <c r="GO16" s="265"/>
      <c r="GP16" s="265"/>
      <c r="GQ16" s="265"/>
      <c r="GR16" s="265"/>
      <c r="GS16" s="265"/>
      <c r="GT16" s="265"/>
      <c r="GU16" s="265"/>
      <c r="GV16" s="265"/>
      <c r="GW16" s="265"/>
      <c r="GX16" s="265"/>
      <c r="GY16" s="265"/>
      <c r="GZ16" s="265"/>
      <c r="HA16" s="265"/>
      <c r="HB16" s="265"/>
      <c r="HC16" s="265"/>
      <c r="HD16" s="265"/>
      <c r="HE16" s="265"/>
      <c r="HF16" s="265"/>
      <c r="HG16" s="265"/>
      <c r="HH16" s="265"/>
      <c r="HI16" s="265"/>
      <c r="HJ16" s="265"/>
      <c r="HK16" s="265"/>
      <c r="HL16" s="265"/>
      <c r="HM16" s="265"/>
      <c r="HN16" s="265"/>
      <c r="HO16" s="265"/>
      <c r="HP16" s="265"/>
      <c r="HQ16" s="265"/>
      <c r="HR16" s="265"/>
      <c r="HS16" s="265"/>
      <c r="HT16" s="265"/>
      <c r="HU16" s="265"/>
      <c r="HV16" s="265"/>
      <c r="HW16" s="265"/>
      <c r="HX16" s="265"/>
      <c r="HY16" s="265"/>
      <c r="HZ16" s="265"/>
      <c r="IA16" s="265"/>
      <c r="IB16" s="265"/>
      <c r="IC16" s="265"/>
      <c r="ID16" s="265"/>
      <c r="IE16" s="265"/>
      <c r="IF16" s="265"/>
      <c r="IG16" s="265"/>
      <c r="IH16" s="265"/>
      <c r="II16" s="265"/>
      <c r="IJ16" s="265"/>
      <c r="IK16" s="265"/>
      <c r="IL16" s="265"/>
      <c r="IM16" s="265"/>
      <c r="IN16" s="265"/>
      <c r="IO16" s="265"/>
      <c r="IP16" s="265"/>
      <c r="IQ16" s="265"/>
      <c r="IR16" s="265"/>
      <c r="IS16" s="265"/>
      <c r="IT16" s="265"/>
      <c r="IU16" s="265"/>
      <c r="IV16" s="265"/>
      <c r="IW16" s="265"/>
      <c r="IX16" s="265"/>
      <c r="IY16" s="265"/>
      <c r="IZ16" s="265"/>
      <c r="JA16" s="265"/>
      <c r="JB16" s="265"/>
      <c r="JC16" s="265"/>
      <c r="JD16" s="265"/>
      <c r="JE16" s="265"/>
      <c r="JF16" s="265"/>
      <c r="JG16" s="265"/>
      <c r="JH16" s="265"/>
      <c r="JI16" s="265"/>
      <c r="JJ16" s="265"/>
      <c r="JK16" s="265"/>
      <c r="JL16" s="265"/>
      <c r="JM16" s="265"/>
      <c r="JN16" s="265"/>
      <c r="JO16" s="265"/>
      <c r="JP16" s="265"/>
      <c r="JQ16" s="265"/>
      <c r="JR16" s="265"/>
      <c r="JS16" s="265"/>
      <c r="JT16" s="265"/>
      <c r="JU16" s="265"/>
      <c r="JV16" s="265"/>
      <c r="JW16" s="265"/>
      <c r="JX16" s="265"/>
      <c r="JY16" s="265"/>
      <c r="JZ16" s="265"/>
      <c r="KA16" s="265"/>
      <c r="KB16" s="265"/>
      <c r="KC16" s="265"/>
      <c r="KD16" s="265"/>
      <c r="KE16" s="265"/>
      <c r="KF16" s="265"/>
      <c r="KG16" s="265"/>
      <c r="KH16" s="265"/>
      <c r="KI16" s="265"/>
      <c r="KJ16" s="265"/>
      <c r="KK16" s="265"/>
      <c r="KL16" s="265"/>
      <c r="KM16" s="265"/>
      <c r="KN16" s="265"/>
      <c r="KO16" s="265"/>
      <c r="KP16" s="265"/>
      <c r="KQ16" s="265"/>
      <c r="KR16" s="265"/>
      <c r="KS16" s="265"/>
      <c r="KT16" s="265"/>
      <c r="KU16" s="265"/>
      <c r="KV16" s="265"/>
      <c r="KW16" s="265"/>
      <c r="KX16" s="265"/>
      <c r="KY16" s="265"/>
      <c r="KZ16" s="265"/>
      <c r="LA16" s="265"/>
      <c r="LB16" s="265"/>
      <c r="LC16" s="265"/>
      <c r="LD16" s="265"/>
      <c r="LE16" s="265"/>
      <c r="LF16" s="265"/>
      <c r="LG16" s="265"/>
      <c r="LH16" s="265"/>
      <c r="LI16" s="265"/>
      <c r="LJ16" s="265"/>
      <c r="LK16" s="265"/>
      <c r="LL16" s="265"/>
      <c r="LM16" s="265"/>
      <c r="LN16" s="265"/>
      <c r="LO16" s="265"/>
      <c r="LP16" s="265"/>
      <c r="LQ16" s="265"/>
      <c r="LR16" s="265"/>
      <c r="LS16" s="265"/>
      <c r="LT16" s="265"/>
      <c r="LU16" s="265"/>
      <c r="LV16" s="265"/>
      <c r="LW16" s="265"/>
      <c r="LX16" s="265"/>
      <c r="LY16" s="265"/>
      <c r="LZ16" s="265"/>
      <c r="MA16" s="265"/>
      <c r="MB16" s="265"/>
      <c r="MC16" s="265"/>
      <c r="MD16" s="265"/>
      <c r="ME16" s="265"/>
      <c r="MF16" s="265"/>
      <c r="MG16" s="265"/>
      <c r="MH16" s="265"/>
      <c r="MI16" s="265"/>
      <c r="MJ16" s="265"/>
      <c r="MK16" s="265"/>
      <c r="ML16" s="265"/>
      <c r="MM16" s="265"/>
      <c r="MN16" s="265"/>
      <c r="MO16" s="265"/>
      <c r="MP16" s="265"/>
      <c r="MQ16" s="265"/>
      <c r="MR16" s="265"/>
      <c r="MS16" s="265"/>
      <c r="MT16" s="265"/>
      <c r="MU16" s="265"/>
      <c r="MV16" s="265"/>
      <c r="MW16" s="265"/>
      <c r="MX16" s="265"/>
      <c r="MY16" s="265"/>
      <c r="MZ16" s="265"/>
      <c r="NA16" s="265"/>
      <c r="NB16" s="265"/>
      <c r="NC16" s="265"/>
      <c r="ND16" s="265"/>
      <c r="NE16" s="265"/>
      <c r="NF16" s="265"/>
      <c r="NG16" s="265"/>
      <c r="NH16" s="265"/>
      <c r="NI16" s="265"/>
      <c r="NJ16" s="265"/>
      <c r="NK16" s="265"/>
      <c r="NL16" s="265"/>
      <c r="NM16" s="265"/>
      <c r="NN16" s="265"/>
      <c r="NO16" s="265"/>
      <c r="NP16" s="265"/>
      <c r="NQ16" s="265"/>
      <c r="NR16" s="265"/>
      <c r="NS16" s="265"/>
      <c r="NT16" s="265"/>
      <c r="NU16" s="265"/>
      <c r="NV16" s="265"/>
      <c r="NW16" s="265"/>
      <c r="NX16" s="265"/>
      <c r="NY16" s="265"/>
      <c r="NZ16" s="265"/>
      <c r="OA16" s="265"/>
      <c r="OB16" s="265"/>
      <c r="OC16" s="265"/>
      <c r="OD16" s="265"/>
      <c r="OE16" s="265"/>
      <c r="OF16" s="265"/>
      <c r="OG16" s="265"/>
      <c r="OH16" s="265"/>
      <c r="OI16" s="265"/>
      <c r="OJ16" s="265"/>
      <c r="OK16" s="265"/>
      <c r="OL16" s="265"/>
      <c r="OM16" s="265"/>
      <c r="ON16" s="265"/>
      <c r="OO16" s="265"/>
      <c r="OP16" s="265"/>
      <c r="OQ16" s="265"/>
      <c r="OR16" s="265"/>
      <c r="OS16" s="265"/>
      <c r="OT16" s="265"/>
      <c r="OU16" s="265"/>
      <c r="OV16" s="265"/>
      <c r="OW16" s="265"/>
      <c r="OX16" s="265"/>
      <c r="OY16" s="265"/>
      <c r="OZ16" s="265"/>
      <c r="PA16" s="265"/>
      <c r="PB16" s="265"/>
      <c r="PC16" s="265"/>
      <c r="PD16" s="265"/>
      <c r="PE16" s="265"/>
      <c r="PF16" s="265"/>
      <c r="PG16" s="265"/>
      <c r="PH16" s="265"/>
      <c r="PI16" s="265"/>
      <c r="PJ16" s="265"/>
      <c r="PK16" s="265"/>
      <c r="PL16" s="265"/>
      <c r="PM16" s="265"/>
      <c r="PN16" s="265"/>
      <c r="PO16" s="265"/>
      <c r="PP16" s="265"/>
      <c r="PQ16" s="265"/>
      <c r="PR16" s="265"/>
      <c r="PS16" s="265"/>
      <c r="PT16" s="265"/>
      <c r="PU16" s="265"/>
      <c r="PV16" s="265"/>
      <c r="PW16" s="265"/>
      <c r="PX16" s="265"/>
      <c r="PY16" s="265"/>
      <c r="PZ16" s="265"/>
      <c r="QA16" s="265"/>
      <c r="QB16" s="265"/>
      <c r="QC16" s="265"/>
      <c r="QD16" s="265"/>
      <c r="QE16" s="265"/>
      <c r="QF16" s="265"/>
      <c r="QG16" s="265"/>
      <c r="QH16" s="265"/>
      <c r="QI16" s="265"/>
      <c r="QJ16" s="265"/>
      <c r="QK16" s="265"/>
      <c r="QL16" s="265"/>
      <c r="QM16" s="265"/>
      <c r="QN16" s="265"/>
      <c r="QO16" s="265"/>
      <c r="QP16" s="265"/>
      <c r="QQ16" s="265"/>
      <c r="QR16" s="265"/>
      <c r="QS16" s="265"/>
      <c r="QT16" s="265"/>
      <c r="QU16" s="265"/>
      <c r="QV16" s="265"/>
      <c r="QW16" s="265"/>
      <c r="QX16" s="265"/>
      <c r="QY16" s="265"/>
      <c r="QZ16" s="265"/>
      <c r="RA16" s="265"/>
      <c r="RB16" s="265"/>
      <c r="RC16" s="265"/>
      <c r="RD16" s="265"/>
      <c r="RE16" s="265"/>
      <c r="RF16" s="265"/>
      <c r="RG16" s="265"/>
      <c r="RH16" s="265"/>
      <c r="RI16" s="265"/>
      <c r="RJ16" s="265"/>
      <c r="RK16" s="265"/>
      <c r="RL16" s="265"/>
      <c r="RM16" s="265"/>
      <c r="RN16" s="265"/>
      <c r="RO16" s="265"/>
      <c r="RP16" s="265"/>
      <c r="RQ16" s="265"/>
      <c r="RR16" s="265"/>
      <c r="RS16" s="265"/>
      <c r="RT16" s="265"/>
      <c r="RU16" s="265"/>
      <c r="RV16" s="265"/>
      <c r="RW16" s="265"/>
      <c r="RX16" s="265"/>
      <c r="RY16" s="265"/>
      <c r="RZ16" s="265"/>
      <c r="SA16" s="265"/>
      <c r="SB16" s="265"/>
      <c r="SC16" s="265"/>
      <c r="SD16" s="265"/>
      <c r="SE16" s="265"/>
      <c r="SF16" s="265"/>
      <c r="SG16" s="265"/>
      <c r="SH16" s="265"/>
      <c r="SI16" s="265"/>
      <c r="SJ16" s="265"/>
      <c r="SK16" s="265"/>
      <c r="SL16" s="265"/>
      <c r="SM16" s="265"/>
      <c r="SN16" s="265"/>
      <c r="SO16" s="265"/>
      <c r="SP16" s="265"/>
      <c r="SQ16" s="265"/>
      <c r="SR16" s="265"/>
      <c r="SS16" s="265"/>
      <c r="ST16" s="265"/>
      <c r="SU16" s="265"/>
      <c r="SV16" s="265"/>
      <c r="SW16" s="265"/>
      <c r="SX16" s="265"/>
      <c r="SY16" s="265"/>
      <c r="SZ16" s="265"/>
      <c r="TA16" s="265"/>
      <c r="TB16" s="265"/>
      <c r="TC16" s="265"/>
      <c r="TD16" s="265"/>
      <c r="TE16" s="265"/>
      <c r="TF16" s="265"/>
      <c r="TG16" s="265"/>
      <c r="TH16" s="265"/>
      <c r="TI16" s="265"/>
      <c r="TJ16" s="265"/>
      <c r="TK16" s="265"/>
      <c r="TL16" s="265"/>
      <c r="TM16" s="265"/>
      <c r="TN16" s="265"/>
      <c r="TO16" s="265"/>
      <c r="TP16" s="265"/>
      <c r="TQ16" s="265"/>
      <c r="TR16" s="265"/>
      <c r="TS16" s="265"/>
      <c r="TT16" s="265"/>
      <c r="TU16" s="265"/>
      <c r="TV16" s="265"/>
      <c r="TW16" s="265"/>
      <c r="TX16" s="265"/>
      <c r="TY16" s="265"/>
      <c r="TZ16" s="265"/>
      <c r="UA16" s="265"/>
      <c r="UB16" s="265"/>
      <c r="UC16" s="265"/>
      <c r="UD16" s="265"/>
      <c r="UE16" s="265"/>
      <c r="UF16" s="265"/>
      <c r="UG16" s="265"/>
      <c r="UH16" s="265"/>
      <c r="UI16" s="265"/>
      <c r="UJ16" s="265"/>
      <c r="UK16" s="265"/>
      <c r="UL16" s="265"/>
      <c r="UM16" s="265"/>
      <c r="UN16" s="265"/>
      <c r="UO16" s="265"/>
      <c r="UP16" s="265"/>
      <c r="UQ16" s="265"/>
      <c r="UR16" s="265"/>
      <c r="US16" s="265"/>
      <c r="UT16" s="265"/>
      <c r="UU16" s="265"/>
      <c r="UV16" s="265"/>
      <c r="UW16" s="265"/>
      <c r="UX16" s="265"/>
      <c r="UY16" s="265"/>
      <c r="UZ16" s="265"/>
      <c r="VA16" s="265"/>
      <c r="VB16" s="265"/>
      <c r="VC16" s="265"/>
      <c r="VD16" s="265"/>
      <c r="VE16" s="265"/>
      <c r="VF16" s="265"/>
      <c r="VG16" s="265"/>
      <c r="VH16" s="265"/>
      <c r="VI16" s="265"/>
      <c r="VJ16" s="265"/>
      <c r="VK16" s="265"/>
      <c r="VL16" s="265"/>
      <c r="VM16" s="265"/>
      <c r="VN16" s="265"/>
      <c r="VO16" s="265"/>
      <c r="VP16" s="265"/>
      <c r="VQ16" s="265"/>
      <c r="VR16" s="265"/>
      <c r="VS16" s="265"/>
      <c r="VT16" s="265"/>
      <c r="VU16" s="265"/>
      <c r="VV16" s="265"/>
      <c r="VW16" s="265"/>
      <c r="VX16" s="265"/>
      <c r="VY16" s="265"/>
      <c r="VZ16" s="265"/>
      <c r="WA16" s="265"/>
      <c r="WB16" s="265"/>
      <c r="WC16" s="265"/>
      <c r="WD16" s="265"/>
      <c r="WE16" s="265"/>
      <c r="WF16" s="265"/>
      <c r="WG16" s="265"/>
      <c r="WH16" s="265"/>
      <c r="WI16" s="265"/>
      <c r="WJ16" s="265"/>
      <c r="WK16" s="265"/>
      <c r="WL16" s="265"/>
      <c r="WM16" s="265"/>
      <c r="WN16" s="265"/>
      <c r="WO16" s="265"/>
      <c r="WP16" s="265"/>
      <c r="WQ16" s="265"/>
      <c r="WR16" s="265"/>
      <c r="WS16" s="265"/>
      <c r="WT16" s="265"/>
      <c r="WU16" s="265"/>
      <c r="WV16" s="265"/>
      <c r="WW16" s="265"/>
      <c r="WX16" s="265"/>
      <c r="WY16" s="265"/>
      <c r="WZ16" s="265"/>
      <c r="XA16" s="265"/>
      <c r="XB16" s="265"/>
      <c r="XC16" s="265"/>
      <c r="XD16" s="265"/>
      <c r="XE16" s="265"/>
      <c r="XF16" s="265"/>
      <c r="XG16" s="265"/>
      <c r="XH16" s="265"/>
      <c r="XI16" s="265"/>
      <c r="XJ16" s="265"/>
      <c r="XK16" s="265"/>
      <c r="XL16" s="265"/>
      <c r="XM16" s="265"/>
      <c r="XN16" s="265"/>
      <c r="XO16" s="265"/>
      <c r="XP16" s="265"/>
      <c r="XQ16" s="265"/>
      <c r="XR16" s="265"/>
      <c r="XS16" s="265"/>
      <c r="XT16" s="265"/>
      <c r="XU16" s="265"/>
      <c r="XV16" s="265"/>
      <c r="XW16" s="265"/>
      <c r="XX16" s="265"/>
      <c r="XY16" s="265"/>
      <c r="XZ16" s="265"/>
      <c r="YA16" s="265"/>
      <c r="YB16" s="265"/>
      <c r="YC16" s="265"/>
      <c r="YD16" s="265"/>
      <c r="YE16" s="265"/>
      <c r="YF16" s="265"/>
      <c r="YG16" s="265"/>
      <c r="YH16" s="265"/>
      <c r="YI16" s="265"/>
      <c r="YJ16" s="265"/>
      <c r="YK16" s="265"/>
      <c r="YL16" s="265"/>
      <c r="YM16" s="265"/>
      <c r="YN16" s="265"/>
      <c r="YO16" s="265"/>
      <c r="YP16" s="265"/>
      <c r="YQ16" s="265"/>
      <c r="YR16" s="265"/>
      <c r="YS16" s="265"/>
      <c r="YT16" s="265"/>
      <c r="YU16" s="265"/>
      <c r="YV16" s="265"/>
      <c r="YW16" s="265"/>
      <c r="YX16" s="265"/>
      <c r="YY16" s="265"/>
      <c r="YZ16" s="265"/>
      <c r="ZA16" s="265"/>
      <c r="ZB16" s="265"/>
      <c r="ZC16" s="265"/>
      <c r="ZD16" s="265"/>
      <c r="ZE16" s="265"/>
      <c r="ZF16" s="265"/>
      <c r="ZG16" s="265"/>
      <c r="ZH16" s="265"/>
      <c r="ZI16" s="265"/>
      <c r="ZJ16" s="265"/>
      <c r="ZK16" s="265"/>
      <c r="ZL16" s="265"/>
      <c r="ZM16" s="265"/>
      <c r="ZN16" s="265"/>
      <c r="ZO16" s="265"/>
      <c r="ZP16" s="265"/>
      <c r="ZQ16" s="265"/>
      <c r="ZR16" s="265"/>
      <c r="ZS16" s="265"/>
      <c r="ZT16" s="265"/>
      <c r="ZU16" s="265"/>
      <c r="ZV16" s="265"/>
      <c r="ZW16" s="265"/>
      <c r="ZX16" s="265"/>
      <c r="ZY16" s="265"/>
      <c r="ZZ16" s="265"/>
      <c r="AAA16" s="265"/>
      <c r="AAB16" s="265"/>
      <c r="AAC16" s="265"/>
      <c r="AAD16" s="265"/>
      <c r="AAE16" s="265"/>
      <c r="AAF16" s="265"/>
      <c r="AAG16" s="265"/>
      <c r="AAH16" s="265"/>
      <c r="AAI16" s="265"/>
      <c r="AAJ16" s="265"/>
      <c r="AAK16" s="265"/>
      <c r="AAL16" s="265"/>
      <c r="AAM16" s="265"/>
      <c r="AAN16" s="265"/>
      <c r="AAO16" s="265"/>
      <c r="AAP16" s="265"/>
      <c r="AAQ16" s="265"/>
      <c r="AAR16" s="265"/>
      <c r="AAS16" s="265"/>
      <c r="AAT16" s="265"/>
      <c r="AAU16" s="265"/>
      <c r="AAV16" s="265"/>
      <c r="AAW16" s="265"/>
      <c r="AAX16" s="265"/>
      <c r="AAY16" s="265"/>
      <c r="AAZ16" s="265"/>
      <c r="ABA16" s="265"/>
      <c r="ABB16" s="265"/>
      <c r="ABC16" s="265"/>
      <c r="ABD16" s="265"/>
      <c r="ABE16" s="265"/>
      <c r="ABF16" s="265"/>
      <c r="ABG16" s="265"/>
      <c r="ABH16" s="265"/>
      <c r="ABI16" s="265"/>
      <c r="ABJ16" s="265"/>
      <c r="ABK16" s="265"/>
      <c r="ABL16" s="265"/>
      <c r="ABM16" s="265"/>
      <c r="ABN16" s="265"/>
      <c r="ABO16" s="265"/>
      <c r="ABP16" s="265"/>
      <c r="ABQ16" s="265"/>
      <c r="ABR16" s="265"/>
      <c r="ABS16" s="265"/>
      <c r="ABT16" s="265"/>
      <c r="ABU16" s="265"/>
      <c r="ABV16" s="265"/>
      <c r="ABW16" s="265"/>
      <c r="ABX16" s="265"/>
      <c r="ABY16" s="265"/>
      <c r="ABZ16" s="265"/>
      <c r="ACA16" s="265"/>
      <c r="ACB16" s="265"/>
      <c r="ACC16" s="265"/>
      <c r="ACD16" s="265"/>
      <c r="ACE16" s="265"/>
      <c r="ACF16" s="265"/>
      <c r="ACG16" s="265"/>
      <c r="ACH16" s="265"/>
      <c r="ACI16" s="265"/>
      <c r="ACJ16" s="265"/>
      <c r="ACK16" s="265"/>
      <c r="ACL16" s="265"/>
      <c r="ACM16" s="265"/>
      <c r="ACN16" s="265"/>
      <c r="ACO16" s="265"/>
      <c r="ACP16" s="265"/>
      <c r="ACQ16" s="265"/>
      <c r="ACR16" s="265"/>
      <c r="ACS16" s="265"/>
      <c r="ACT16" s="265"/>
      <c r="ACU16" s="265"/>
      <c r="ACV16" s="265"/>
      <c r="ACW16" s="265"/>
      <c r="ACX16" s="265"/>
      <c r="ACY16" s="265"/>
      <c r="ACZ16" s="265"/>
      <c r="ADA16" s="265"/>
      <c r="ADB16" s="265"/>
      <c r="ADC16" s="265"/>
      <c r="ADD16" s="265"/>
      <c r="ADE16" s="265"/>
      <c r="ADF16" s="265"/>
      <c r="ADG16" s="265"/>
      <c r="ADH16" s="265"/>
      <c r="ADI16" s="265"/>
      <c r="ADJ16" s="265"/>
      <c r="ADK16" s="265"/>
      <c r="ADL16" s="265"/>
      <c r="ADM16" s="265"/>
      <c r="ADN16" s="265"/>
      <c r="ADO16" s="265"/>
      <c r="ADP16" s="265"/>
      <c r="ADQ16" s="265"/>
      <c r="ADR16" s="265"/>
      <c r="ADS16" s="265"/>
      <c r="ADT16" s="265"/>
      <c r="ADU16" s="265"/>
      <c r="ADV16" s="265"/>
      <c r="ADW16" s="265"/>
      <c r="ADX16" s="265"/>
      <c r="ADY16" s="265"/>
      <c r="ADZ16" s="265"/>
      <c r="AEA16" s="265"/>
      <c r="AEB16" s="265"/>
      <c r="AEC16" s="265"/>
      <c r="AED16" s="265"/>
      <c r="AEE16" s="265"/>
      <c r="AEF16" s="265"/>
      <c r="AEG16" s="265"/>
      <c r="AEH16" s="265"/>
      <c r="AEI16" s="265"/>
      <c r="AEJ16" s="265"/>
      <c r="AEK16" s="265"/>
      <c r="AEL16" s="265"/>
      <c r="AEM16" s="265"/>
      <c r="AEN16" s="265"/>
      <c r="AEO16" s="265"/>
      <c r="AEP16" s="265"/>
      <c r="AEQ16" s="265"/>
      <c r="AER16" s="265"/>
      <c r="AES16" s="265"/>
      <c r="AET16" s="265"/>
      <c r="AEU16" s="265"/>
      <c r="AEV16" s="265"/>
      <c r="AEW16" s="265"/>
      <c r="AEX16" s="265"/>
      <c r="AEY16" s="265"/>
      <c r="AEZ16" s="265"/>
      <c r="AFA16" s="265"/>
      <c r="AFB16" s="265"/>
      <c r="AFC16" s="265"/>
      <c r="AFD16" s="265"/>
      <c r="AFE16" s="265"/>
      <c r="AFF16" s="265"/>
      <c r="AFG16" s="265"/>
      <c r="AFH16" s="265"/>
      <c r="AFI16" s="265"/>
      <c r="AFJ16" s="265"/>
      <c r="AFK16" s="265"/>
      <c r="AFL16" s="265"/>
      <c r="AFM16" s="265"/>
      <c r="AFN16" s="265"/>
      <c r="AFO16" s="265"/>
      <c r="AFP16" s="265"/>
      <c r="AFQ16" s="265"/>
      <c r="AFR16" s="265"/>
      <c r="AFS16" s="265"/>
      <c r="AFT16" s="265"/>
      <c r="AFU16" s="265"/>
      <c r="AFV16" s="265"/>
      <c r="AFW16" s="265"/>
      <c r="AFX16" s="265"/>
      <c r="AFY16" s="265"/>
      <c r="AFZ16" s="265"/>
      <c r="AGA16" s="265"/>
      <c r="AGB16" s="265"/>
      <c r="AGC16" s="265"/>
      <c r="AGD16" s="265"/>
      <c r="AGE16" s="265"/>
      <c r="AGF16" s="265"/>
      <c r="AGG16" s="265"/>
      <c r="AGH16" s="265"/>
      <c r="AGI16" s="265"/>
      <c r="AGJ16" s="265"/>
      <c r="AGK16" s="265"/>
      <c r="AGL16" s="265"/>
      <c r="AGM16" s="265"/>
      <c r="AGN16" s="265"/>
      <c r="AGO16" s="265"/>
      <c r="AGP16" s="265"/>
      <c r="AGQ16" s="265"/>
      <c r="AGR16" s="265"/>
      <c r="AGS16" s="265"/>
      <c r="AGT16" s="265"/>
      <c r="AGU16" s="265"/>
      <c r="AGV16" s="265"/>
      <c r="AGW16" s="265"/>
      <c r="AGX16" s="265"/>
      <c r="AGY16" s="265"/>
      <c r="AGZ16" s="265"/>
      <c r="AHA16" s="265"/>
      <c r="AHB16" s="265"/>
      <c r="AHC16" s="265"/>
      <c r="AHD16" s="265"/>
      <c r="AHE16" s="265"/>
      <c r="AHF16" s="265"/>
      <c r="AHG16" s="265"/>
      <c r="AHH16" s="265"/>
      <c r="AHI16" s="265"/>
      <c r="AHJ16" s="265"/>
      <c r="AHK16" s="265"/>
      <c r="AHL16" s="265"/>
      <c r="AHM16" s="265"/>
      <c r="AHN16" s="265"/>
      <c r="AHO16" s="265"/>
      <c r="AHP16" s="265"/>
      <c r="AHQ16" s="265"/>
      <c r="AHR16" s="265"/>
      <c r="AHS16" s="265"/>
      <c r="AHT16" s="265"/>
      <c r="AHU16" s="265"/>
      <c r="AHV16" s="265"/>
      <c r="AHW16" s="265"/>
      <c r="AHX16" s="265"/>
      <c r="AHY16" s="265"/>
      <c r="AHZ16" s="265"/>
      <c r="AIA16" s="265"/>
      <c r="AIB16" s="265"/>
      <c r="AIC16" s="265"/>
      <c r="AID16" s="265"/>
      <c r="AIE16" s="265"/>
      <c r="AIF16" s="265"/>
      <c r="AIG16" s="265"/>
      <c r="AIH16" s="265"/>
      <c r="AII16" s="265"/>
      <c r="AIJ16" s="265"/>
      <c r="AIK16" s="265"/>
      <c r="AIL16" s="265"/>
      <c r="AIM16" s="265"/>
      <c r="AIN16" s="265"/>
      <c r="AIO16" s="265"/>
      <c r="AIP16" s="265"/>
      <c r="AIQ16" s="265"/>
      <c r="AIR16" s="265"/>
      <c r="AIS16" s="265"/>
      <c r="AIT16" s="265"/>
      <c r="AIU16" s="265"/>
      <c r="AIV16" s="265"/>
      <c r="AIW16" s="265"/>
      <c r="AIX16" s="265"/>
      <c r="AIY16" s="265"/>
      <c r="AIZ16" s="265"/>
      <c r="AJA16" s="265"/>
      <c r="AJB16" s="265"/>
      <c r="AJC16" s="265"/>
      <c r="AJD16" s="265"/>
      <c r="AJE16" s="265"/>
      <c r="AJF16" s="265"/>
      <c r="AJG16" s="265"/>
      <c r="AJH16" s="265"/>
      <c r="AJI16" s="265"/>
      <c r="AJJ16" s="265"/>
      <c r="AJK16" s="265"/>
      <c r="AJL16" s="265"/>
      <c r="AJM16" s="265"/>
      <c r="AJN16" s="265"/>
      <c r="AJO16" s="265"/>
      <c r="AJP16" s="265"/>
      <c r="AJQ16" s="265"/>
      <c r="AJR16" s="265"/>
      <c r="AJS16" s="265"/>
      <c r="AJT16" s="265"/>
      <c r="AJU16" s="265"/>
      <c r="AJV16" s="265"/>
      <c r="AJW16" s="265"/>
      <c r="AJX16" s="265"/>
      <c r="AJY16" s="265"/>
      <c r="AJZ16" s="265"/>
      <c r="AKA16" s="265"/>
      <c r="AKB16" s="265"/>
      <c r="AKC16" s="265"/>
      <c r="AKD16" s="265"/>
      <c r="AKE16" s="265"/>
      <c r="AKF16" s="265"/>
      <c r="AKG16" s="265"/>
      <c r="AKH16" s="265"/>
      <c r="AKI16" s="265"/>
      <c r="AKJ16" s="265"/>
      <c r="AKK16" s="265"/>
      <c r="AKL16" s="265"/>
      <c r="AKM16" s="265"/>
      <c r="AKN16" s="265"/>
      <c r="AKO16" s="265"/>
      <c r="AKP16" s="265"/>
      <c r="AKQ16" s="265"/>
      <c r="AKR16" s="265"/>
      <c r="AKS16" s="265"/>
      <c r="AKT16" s="265"/>
      <c r="AKU16" s="265"/>
      <c r="AKV16" s="265"/>
      <c r="AKW16" s="265"/>
      <c r="AKX16" s="265"/>
      <c r="AKY16" s="265"/>
      <c r="AKZ16" s="265"/>
      <c r="ALA16" s="265"/>
      <c r="ALB16" s="265"/>
      <c r="ALC16" s="265"/>
      <c r="ALD16" s="265"/>
      <c r="ALE16" s="265"/>
      <c r="ALF16" s="265"/>
      <c r="ALG16" s="265"/>
      <c r="ALH16" s="265"/>
      <c r="ALI16" s="265"/>
      <c r="ALJ16" s="265"/>
      <c r="ALK16" s="265"/>
      <c r="ALL16" s="265"/>
      <c r="ALM16" s="265"/>
      <c r="ALN16" s="265"/>
      <c r="ALO16" s="265"/>
      <c r="ALP16" s="265"/>
      <c r="ALQ16" s="265"/>
      <c r="ALR16" s="265"/>
      <c r="ALS16" s="265"/>
      <c r="ALT16" s="265"/>
      <c r="ALU16" s="265"/>
      <c r="ALV16" s="265"/>
      <c r="ALW16" s="265"/>
      <c r="ALX16" s="265"/>
      <c r="ALY16" s="265"/>
      <c r="ALZ16" s="265"/>
      <c r="AMA16" s="265"/>
      <c r="AMB16" s="265"/>
      <c r="AMC16" s="265"/>
      <c r="AMD16" s="265"/>
      <c r="AME16" s="265"/>
      <c r="AMF16" s="265"/>
      <c r="AMG16" s="265"/>
      <c r="AMH16" s="265"/>
      <c r="AMI16" s="265"/>
      <c r="AMJ16" s="265"/>
      <c r="AMK16" s="265"/>
    </row>
    <row r="17" spans="1:1025" s="264" customFormat="1" ht="53.25" customHeight="1">
      <c r="A17" s="307">
        <v>11</v>
      </c>
      <c r="B17" s="311" t="s">
        <v>1336</v>
      </c>
      <c r="C17" s="307" t="s">
        <v>1337</v>
      </c>
      <c r="D17" s="308" t="s">
        <v>1786</v>
      </c>
      <c r="E17" s="307" t="s">
        <v>1317</v>
      </c>
      <c r="F17" s="307">
        <v>15</v>
      </c>
      <c r="G17" s="309">
        <v>297</v>
      </c>
      <c r="H17" s="309">
        <f t="shared" si="0"/>
        <v>270</v>
      </c>
      <c r="I17" s="307">
        <v>10</v>
      </c>
      <c r="J17" s="310">
        <f t="shared" si="1"/>
        <v>27</v>
      </c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  <c r="EK17" s="265"/>
      <c r="EL17" s="265"/>
      <c r="EM17" s="265"/>
      <c r="EN17" s="265"/>
      <c r="EO17" s="265"/>
      <c r="EP17" s="265"/>
      <c r="EQ17" s="265"/>
      <c r="ER17" s="265"/>
      <c r="ES17" s="265"/>
      <c r="ET17" s="265"/>
      <c r="EU17" s="265"/>
      <c r="EV17" s="265"/>
      <c r="EW17" s="265"/>
      <c r="EX17" s="265"/>
      <c r="EY17" s="265"/>
      <c r="EZ17" s="265"/>
      <c r="FA17" s="265"/>
      <c r="FB17" s="265"/>
      <c r="FC17" s="265"/>
      <c r="FD17" s="265"/>
      <c r="FE17" s="265"/>
      <c r="FF17" s="265"/>
      <c r="FG17" s="265"/>
      <c r="FH17" s="265"/>
      <c r="FI17" s="265"/>
      <c r="FJ17" s="265"/>
      <c r="FK17" s="265"/>
      <c r="FL17" s="265"/>
      <c r="FM17" s="265"/>
      <c r="FN17" s="265"/>
      <c r="FO17" s="265"/>
      <c r="FP17" s="265"/>
      <c r="FQ17" s="265"/>
      <c r="FR17" s="265"/>
      <c r="FS17" s="265"/>
      <c r="FT17" s="265"/>
      <c r="FU17" s="265"/>
      <c r="FV17" s="265"/>
      <c r="FW17" s="265"/>
      <c r="FX17" s="265"/>
      <c r="FY17" s="265"/>
      <c r="FZ17" s="265"/>
      <c r="GA17" s="265"/>
      <c r="GB17" s="265"/>
      <c r="GC17" s="265"/>
      <c r="GD17" s="265"/>
      <c r="GE17" s="265"/>
      <c r="GF17" s="265"/>
      <c r="GG17" s="265"/>
      <c r="GH17" s="265"/>
      <c r="GI17" s="265"/>
      <c r="GJ17" s="265"/>
      <c r="GK17" s="265"/>
      <c r="GL17" s="265"/>
      <c r="GM17" s="265"/>
      <c r="GN17" s="265"/>
      <c r="GO17" s="265"/>
      <c r="GP17" s="265"/>
      <c r="GQ17" s="265"/>
      <c r="GR17" s="265"/>
      <c r="GS17" s="265"/>
      <c r="GT17" s="265"/>
      <c r="GU17" s="265"/>
      <c r="GV17" s="265"/>
      <c r="GW17" s="265"/>
      <c r="GX17" s="265"/>
      <c r="GY17" s="265"/>
      <c r="GZ17" s="265"/>
      <c r="HA17" s="265"/>
      <c r="HB17" s="265"/>
      <c r="HC17" s="265"/>
      <c r="HD17" s="265"/>
      <c r="HE17" s="265"/>
      <c r="HF17" s="265"/>
      <c r="HG17" s="265"/>
      <c r="HH17" s="265"/>
      <c r="HI17" s="265"/>
      <c r="HJ17" s="265"/>
      <c r="HK17" s="265"/>
      <c r="HL17" s="265"/>
      <c r="HM17" s="265"/>
      <c r="HN17" s="265"/>
      <c r="HO17" s="265"/>
      <c r="HP17" s="265"/>
      <c r="HQ17" s="265"/>
      <c r="HR17" s="265"/>
      <c r="HS17" s="265"/>
      <c r="HT17" s="265"/>
      <c r="HU17" s="265"/>
      <c r="HV17" s="265"/>
      <c r="HW17" s="265"/>
      <c r="HX17" s="265"/>
      <c r="HY17" s="265"/>
      <c r="HZ17" s="265"/>
      <c r="IA17" s="265"/>
      <c r="IB17" s="265"/>
      <c r="IC17" s="265"/>
      <c r="ID17" s="265"/>
      <c r="IE17" s="265"/>
      <c r="IF17" s="265"/>
      <c r="IG17" s="265"/>
      <c r="IH17" s="265"/>
      <c r="II17" s="265"/>
      <c r="IJ17" s="265"/>
      <c r="IK17" s="265"/>
      <c r="IL17" s="265"/>
      <c r="IM17" s="265"/>
      <c r="IN17" s="265"/>
      <c r="IO17" s="265"/>
      <c r="IP17" s="265"/>
      <c r="IQ17" s="265"/>
      <c r="IR17" s="265"/>
      <c r="IS17" s="265"/>
      <c r="IT17" s="265"/>
      <c r="IU17" s="265"/>
      <c r="IV17" s="265"/>
      <c r="IW17" s="265"/>
      <c r="IX17" s="265"/>
      <c r="IY17" s="265"/>
      <c r="IZ17" s="265"/>
      <c r="JA17" s="265"/>
      <c r="JB17" s="265"/>
      <c r="JC17" s="265"/>
      <c r="JD17" s="265"/>
      <c r="JE17" s="265"/>
      <c r="JF17" s="265"/>
      <c r="JG17" s="265"/>
      <c r="JH17" s="265"/>
      <c r="JI17" s="265"/>
      <c r="JJ17" s="265"/>
      <c r="JK17" s="265"/>
      <c r="JL17" s="265"/>
      <c r="JM17" s="265"/>
      <c r="JN17" s="265"/>
      <c r="JO17" s="265"/>
      <c r="JP17" s="265"/>
      <c r="JQ17" s="265"/>
      <c r="JR17" s="265"/>
      <c r="JS17" s="265"/>
      <c r="JT17" s="265"/>
      <c r="JU17" s="265"/>
      <c r="JV17" s="265"/>
      <c r="JW17" s="265"/>
      <c r="JX17" s="265"/>
      <c r="JY17" s="265"/>
      <c r="JZ17" s="265"/>
      <c r="KA17" s="265"/>
      <c r="KB17" s="265"/>
      <c r="KC17" s="265"/>
      <c r="KD17" s="265"/>
      <c r="KE17" s="265"/>
      <c r="KF17" s="265"/>
      <c r="KG17" s="265"/>
      <c r="KH17" s="265"/>
      <c r="KI17" s="265"/>
      <c r="KJ17" s="265"/>
      <c r="KK17" s="265"/>
      <c r="KL17" s="265"/>
      <c r="KM17" s="265"/>
      <c r="KN17" s="265"/>
      <c r="KO17" s="265"/>
      <c r="KP17" s="265"/>
      <c r="KQ17" s="265"/>
      <c r="KR17" s="265"/>
      <c r="KS17" s="265"/>
      <c r="KT17" s="265"/>
      <c r="KU17" s="265"/>
      <c r="KV17" s="265"/>
      <c r="KW17" s="265"/>
      <c r="KX17" s="265"/>
      <c r="KY17" s="265"/>
      <c r="KZ17" s="265"/>
      <c r="LA17" s="265"/>
      <c r="LB17" s="265"/>
      <c r="LC17" s="265"/>
      <c r="LD17" s="265"/>
      <c r="LE17" s="265"/>
      <c r="LF17" s="265"/>
      <c r="LG17" s="265"/>
      <c r="LH17" s="265"/>
      <c r="LI17" s="265"/>
      <c r="LJ17" s="265"/>
      <c r="LK17" s="265"/>
      <c r="LL17" s="265"/>
      <c r="LM17" s="265"/>
      <c r="LN17" s="265"/>
      <c r="LO17" s="265"/>
      <c r="LP17" s="265"/>
      <c r="LQ17" s="265"/>
      <c r="LR17" s="265"/>
      <c r="LS17" s="265"/>
      <c r="LT17" s="265"/>
      <c r="LU17" s="265"/>
      <c r="LV17" s="265"/>
      <c r="LW17" s="265"/>
      <c r="LX17" s="265"/>
      <c r="LY17" s="265"/>
      <c r="LZ17" s="265"/>
      <c r="MA17" s="265"/>
      <c r="MB17" s="265"/>
      <c r="MC17" s="265"/>
      <c r="MD17" s="265"/>
      <c r="ME17" s="265"/>
      <c r="MF17" s="265"/>
      <c r="MG17" s="265"/>
      <c r="MH17" s="265"/>
      <c r="MI17" s="265"/>
      <c r="MJ17" s="265"/>
      <c r="MK17" s="265"/>
      <c r="ML17" s="265"/>
      <c r="MM17" s="265"/>
      <c r="MN17" s="265"/>
      <c r="MO17" s="265"/>
      <c r="MP17" s="265"/>
      <c r="MQ17" s="265"/>
      <c r="MR17" s="265"/>
      <c r="MS17" s="265"/>
      <c r="MT17" s="265"/>
      <c r="MU17" s="265"/>
      <c r="MV17" s="265"/>
      <c r="MW17" s="265"/>
      <c r="MX17" s="265"/>
      <c r="MY17" s="265"/>
      <c r="MZ17" s="265"/>
      <c r="NA17" s="265"/>
      <c r="NB17" s="265"/>
      <c r="NC17" s="265"/>
      <c r="ND17" s="265"/>
      <c r="NE17" s="265"/>
      <c r="NF17" s="265"/>
      <c r="NG17" s="265"/>
      <c r="NH17" s="265"/>
      <c r="NI17" s="265"/>
      <c r="NJ17" s="265"/>
      <c r="NK17" s="265"/>
      <c r="NL17" s="265"/>
      <c r="NM17" s="265"/>
      <c r="NN17" s="265"/>
      <c r="NO17" s="265"/>
      <c r="NP17" s="265"/>
      <c r="NQ17" s="265"/>
      <c r="NR17" s="265"/>
      <c r="NS17" s="265"/>
      <c r="NT17" s="265"/>
      <c r="NU17" s="265"/>
      <c r="NV17" s="265"/>
      <c r="NW17" s="265"/>
      <c r="NX17" s="265"/>
      <c r="NY17" s="265"/>
      <c r="NZ17" s="265"/>
      <c r="OA17" s="265"/>
      <c r="OB17" s="265"/>
      <c r="OC17" s="265"/>
      <c r="OD17" s="265"/>
      <c r="OE17" s="265"/>
      <c r="OF17" s="265"/>
      <c r="OG17" s="265"/>
      <c r="OH17" s="265"/>
      <c r="OI17" s="265"/>
      <c r="OJ17" s="265"/>
      <c r="OK17" s="265"/>
      <c r="OL17" s="265"/>
      <c r="OM17" s="265"/>
      <c r="ON17" s="265"/>
      <c r="OO17" s="265"/>
      <c r="OP17" s="265"/>
      <c r="OQ17" s="265"/>
      <c r="OR17" s="265"/>
      <c r="OS17" s="265"/>
      <c r="OT17" s="265"/>
      <c r="OU17" s="265"/>
      <c r="OV17" s="265"/>
      <c r="OW17" s="265"/>
      <c r="OX17" s="265"/>
      <c r="OY17" s="265"/>
      <c r="OZ17" s="265"/>
      <c r="PA17" s="265"/>
      <c r="PB17" s="265"/>
      <c r="PC17" s="265"/>
      <c r="PD17" s="265"/>
      <c r="PE17" s="265"/>
      <c r="PF17" s="265"/>
      <c r="PG17" s="265"/>
      <c r="PH17" s="265"/>
      <c r="PI17" s="265"/>
      <c r="PJ17" s="265"/>
      <c r="PK17" s="265"/>
      <c r="PL17" s="265"/>
      <c r="PM17" s="265"/>
      <c r="PN17" s="265"/>
      <c r="PO17" s="265"/>
      <c r="PP17" s="265"/>
      <c r="PQ17" s="265"/>
      <c r="PR17" s="265"/>
      <c r="PS17" s="265"/>
      <c r="PT17" s="265"/>
      <c r="PU17" s="265"/>
      <c r="PV17" s="265"/>
      <c r="PW17" s="265"/>
      <c r="PX17" s="265"/>
      <c r="PY17" s="265"/>
      <c r="PZ17" s="265"/>
      <c r="QA17" s="265"/>
      <c r="QB17" s="265"/>
      <c r="QC17" s="265"/>
      <c r="QD17" s="265"/>
      <c r="QE17" s="265"/>
      <c r="QF17" s="265"/>
      <c r="QG17" s="265"/>
      <c r="QH17" s="265"/>
      <c r="QI17" s="265"/>
      <c r="QJ17" s="265"/>
      <c r="QK17" s="265"/>
      <c r="QL17" s="265"/>
      <c r="QM17" s="265"/>
      <c r="QN17" s="265"/>
      <c r="QO17" s="265"/>
      <c r="QP17" s="265"/>
      <c r="QQ17" s="265"/>
      <c r="QR17" s="265"/>
      <c r="QS17" s="265"/>
      <c r="QT17" s="265"/>
      <c r="QU17" s="265"/>
      <c r="QV17" s="265"/>
      <c r="QW17" s="265"/>
      <c r="QX17" s="265"/>
      <c r="QY17" s="265"/>
      <c r="QZ17" s="265"/>
      <c r="RA17" s="265"/>
      <c r="RB17" s="265"/>
      <c r="RC17" s="265"/>
      <c r="RD17" s="265"/>
      <c r="RE17" s="265"/>
      <c r="RF17" s="265"/>
      <c r="RG17" s="265"/>
      <c r="RH17" s="265"/>
      <c r="RI17" s="265"/>
      <c r="RJ17" s="265"/>
      <c r="RK17" s="265"/>
      <c r="RL17" s="265"/>
      <c r="RM17" s="265"/>
      <c r="RN17" s="265"/>
      <c r="RO17" s="265"/>
      <c r="RP17" s="265"/>
      <c r="RQ17" s="265"/>
      <c r="RR17" s="265"/>
      <c r="RS17" s="265"/>
      <c r="RT17" s="265"/>
      <c r="RU17" s="265"/>
      <c r="RV17" s="265"/>
      <c r="RW17" s="265"/>
      <c r="RX17" s="265"/>
      <c r="RY17" s="265"/>
      <c r="RZ17" s="265"/>
      <c r="SA17" s="265"/>
      <c r="SB17" s="265"/>
      <c r="SC17" s="265"/>
      <c r="SD17" s="265"/>
      <c r="SE17" s="265"/>
      <c r="SF17" s="265"/>
      <c r="SG17" s="265"/>
      <c r="SH17" s="265"/>
      <c r="SI17" s="265"/>
      <c r="SJ17" s="265"/>
      <c r="SK17" s="265"/>
      <c r="SL17" s="265"/>
      <c r="SM17" s="265"/>
      <c r="SN17" s="265"/>
      <c r="SO17" s="265"/>
      <c r="SP17" s="265"/>
      <c r="SQ17" s="265"/>
      <c r="SR17" s="265"/>
      <c r="SS17" s="265"/>
      <c r="ST17" s="265"/>
      <c r="SU17" s="265"/>
      <c r="SV17" s="265"/>
      <c r="SW17" s="265"/>
      <c r="SX17" s="265"/>
      <c r="SY17" s="265"/>
      <c r="SZ17" s="265"/>
      <c r="TA17" s="265"/>
      <c r="TB17" s="265"/>
      <c r="TC17" s="265"/>
      <c r="TD17" s="265"/>
      <c r="TE17" s="265"/>
      <c r="TF17" s="265"/>
      <c r="TG17" s="265"/>
      <c r="TH17" s="265"/>
      <c r="TI17" s="265"/>
      <c r="TJ17" s="265"/>
      <c r="TK17" s="265"/>
      <c r="TL17" s="265"/>
      <c r="TM17" s="265"/>
      <c r="TN17" s="265"/>
      <c r="TO17" s="265"/>
      <c r="TP17" s="265"/>
      <c r="TQ17" s="265"/>
      <c r="TR17" s="265"/>
      <c r="TS17" s="265"/>
      <c r="TT17" s="265"/>
      <c r="TU17" s="265"/>
      <c r="TV17" s="265"/>
      <c r="TW17" s="265"/>
      <c r="TX17" s="265"/>
      <c r="TY17" s="265"/>
      <c r="TZ17" s="265"/>
      <c r="UA17" s="265"/>
      <c r="UB17" s="265"/>
      <c r="UC17" s="265"/>
      <c r="UD17" s="265"/>
      <c r="UE17" s="265"/>
      <c r="UF17" s="265"/>
      <c r="UG17" s="265"/>
      <c r="UH17" s="265"/>
      <c r="UI17" s="265"/>
      <c r="UJ17" s="265"/>
      <c r="UK17" s="265"/>
      <c r="UL17" s="265"/>
      <c r="UM17" s="265"/>
      <c r="UN17" s="265"/>
      <c r="UO17" s="265"/>
      <c r="UP17" s="265"/>
      <c r="UQ17" s="265"/>
      <c r="UR17" s="265"/>
      <c r="US17" s="265"/>
      <c r="UT17" s="265"/>
      <c r="UU17" s="265"/>
      <c r="UV17" s="265"/>
      <c r="UW17" s="265"/>
      <c r="UX17" s="265"/>
      <c r="UY17" s="265"/>
      <c r="UZ17" s="265"/>
      <c r="VA17" s="265"/>
      <c r="VB17" s="265"/>
      <c r="VC17" s="265"/>
      <c r="VD17" s="265"/>
      <c r="VE17" s="265"/>
      <c r="VF17" s="265"/>
      <c r="VG17" s="265"/>
      <c r="VH17" s="265"/>
      <c r="VI17" s="265"/>
      <c r="VJ17" s="265"/>
      <c r="VK17" s="265"/>
      <c r="VL17" s="265"/>
      <c r="VM17" s="265"/>
      <c r="VN17" s="265"/>
      <c r="VO17" s="265"/>
      <c r="VP17" s="265"/>
      <c r="VQ17" s="265"/>
      <c r="VR17" s="265"/>
      <c r="VS17" s="265"/>
      <c r="VT17" s="265"/>
      <c r="VU17" s="265"/>
      <c r="VV17" s="265"/>
      <c r="VW17" s="265"/>
      <c r="VX17" s="265"/>
      <c r="VY17" s="265"/>
      <c r="VZ17" s="265"/>
      <c r="WA17" s="265"/>
      <c r="WB17" s="265"/>
      <c r="WC17" s="265"/>
      <c r="WD17" s="265"/>
      <c r="WE17" s="265"/>
      <c r="WF17" s="265"/>
      <c r="WG17" s="265"/>
      <c r="WH17" s="265"/>
      <c r="WI17" s="265"/>
      <c r="WJ17" s="265"/>
      <c r="WK17" s="265"/>
      <c r="WL17" s="265"/>
      <c r="WM17" s="265"/>
      <c r="WN17" s="265"/>
      <c r="WO17" s="265"/>
      <c r="WP17" s="265"/>
      <c r="WQ17" s="265"/>
      <c r="WR17" s="265"/>
      <c r="WS17" s="265"/>
      <c r="WT17" s="265"/>
      <c r="WU17" s="265"/>
      <c r="WV17" s="265"/>
      <c r="WW17" s="265"/>
      <c r="WX17" s="265"/>
      <c r="WY17" s="265"/>
      <c r="WZ17" s="265"/>
      <c r="XA17" s="265"/>
      <c r="XB17" s="265"/>
      <c r="XC17" s="265"/>
      <c r="XD17" s="265"/>
      <c r="XE17" s="265"/>
      <c r="XF17" s="265"/>
      <c r="XG17" s="265"/>
      <c r="XH17" s="265"/>
      <c r="XI17" s="265"/>
      <c r="XJ17" s="265"/>
      <c r="XK17" s="265"/>
      <c r="XL17" s="265"/>
      <c r="XM17" s="265"/>
      <c r="XN17" s="265"/>
      <c r="XO17" s="265"/>
      <c r="XP17" s="265"/>
      <c r="XQ17" s="265"/>
      <c r="XR17" s="265"/>
      <c r="XS17" s="265"/>
      <c r="XT17" s="265"/>
      <c r="XU17" s="265"/>
      <c r="XV17" s="265"/>
      <c r="XW17" s="265"/>
      <c r="XX17" s="265"/>
      <c r="XY17" s="265"/>
      <c r="XZ17" s="265"/>
      <c r="YA17" s="265"/>
      <c r="YB17" s="265"/>
      <c r="YC17" s="265"/>
      <c r="YD17" s="265"/>
      <c r="YE17" s="265"/>
      <c r="YF17" s="265"/>
      <c r="YG17" s="265"/>
      <c r="YH17" s="265"/>
      <c r="YI17" s="265"/>
      <c r="YJ17" s="265"/>
      <c r="YK17" s="265"/>
      <c r="YL17" s="265"/>
      <c r="YM17" s="265"/>
      <c r="YN17" s="265"/>
      <c r="YO17" s="265"/>
      <c r="YP17" s="265"/>
      <c r="YQ17" s="265"/>
      <c r="YR17" s="265"/>
      <c r="YS17" s="265"/>
      <c r="YT17" s="265"/>
      <c r="YU17" s="265"/>
      <c r="YV17" s="265"/>
      <c r="YW17" s="265"/>
      <c r="YX17" s="265"/>
      <c r="YY17" s="265"/>
      <c r="YZ17" s="265"/>
      <c r="ZA17" s="265"/>
      <c r="ZB17" s="265"/>
      <c r="ZC17" s="265"/>
      <c r="ZD17" s="265"/>
      <c r="ZE17" s="265"/>
      <c r="ZF17" s="265"/>
      <c r="ZG17" s="265"/>
      <c r="ZH17" s="265"/>
      <c r="ZI17" s="265"/>
      <c r="ZJ17" s="265"/>
      <c r="ZK17" s="265"/>
      <c r="ZL17" s="265"/>
      <c r="ZM17" s="265"/>
      <c r="ZN17" s="265"/>
      <c r="ZO17" s="265"/>
      <c r="ZP17" s="265"/>
      <c r="ZQ17" s="265"/>
      <c r="ZR17" s="265"/>
      <c r="ZS17" s="265"/>
      <c r="ZT17" s="265"/>
      <c r="ZU17" s="265"/>
      <c r="ZV17" s="265"/>
      <c r="ZW17" s="265"/>
      <c r="ZX17" s="265"/>
      <c r="ZY17" s="265"/>
      <c r="ZZ17" s="265"/>
      <c r="AAA17" s="265"/>
      <c r="AAB17" s="265"/>
      <c r="AAC17" s="265"/>
      <c r="AAD17" s="265"/>
      <c r="AAE17" s="265"/>
      <c r="AAF17" s="265"/>
      <c r="AAG17" s="265"/>
      <c r="AAH17" s="265"/>
      <c r="AAI17" s="265"/>
      <c r="AAJ17" s="265"/>
      <c r="AAK17" s="265"/>
      <c r="AAL17" s="265"/>
      <c r="AAM17" s="265"/>
      <c r="AAN17" s="265"/>
      <c r="AAO17" s="265"/>
      <c r="AAP17" s="265"/>
      <c r="AAQ17" s="265"/>
      <c r="AAR17" s="265"/>
      <c r="AAS17" s="265"/>
      <c r="AAT17" s="265"/>
      <c r="AAU17" s="265"/>
      <c r="AAV17" s="265"/>
      <c r="AAW17" s="265"/>
      <c r="AAX17" s="265"/>
      <c r="AAY17" s="265"/>
      <c r="AAZ17" s="265"/>
      <c r="ABA17" s="265"/>
      <c r="ABB17" s="265"/>
      <c r="ABC17" s="265"/>
      <c r="ABD17" s="265"/>
      <c r="ABE17" s="265"/>
      <c r="ABF17" s="265"/>
      <c r="ABG17" s="265"/>
      <c r="ABH17" s="265"/>
      <c r="ABI17" s="265"/>
      <c r="ABJ17" s="265"/>
      <c r="ABK17" s="265"/>
      <c r="ABL17" s="265"/>
      <c r="ABM17" s="265"/>
      <c r="ABN17" s="265"/>
      <c r="ABO17" s="265"/>
      <c r="ABP17" s="265"/>
      <c r="ABQ17" s="265"/>
      <c r="ABR17" s="265"/>
      <c r="ABS17" s="265"/>
      <c r="ABT17" s="265"/>
      <c r="ABU17" s="265"/>
      <c r="ABV17" s="265"/>
      <c r="ABW17" s="265"/>
      <c r="ABX17" s="265"/>
      <c r="ABY17" s="265"/>
      <c r="ABZ17" s="265"/>
      <c r="ACA17" s="265"/>
      <c r="ACB17" s="265"/>
      <c r="ACC17" s="265"/>
      <c r="ACD17" s="265"/>
      <c r="ACE17" s="265"/>
      <c r="ACF17" s="265"/>
      <c r="ACG17" s="265"/>
      <c r="ACH17" s="265"/>
      <c r="ACI17" s="265"/>
      <c r="ACJ17" s="265"/>
      <c r="ACK17" s="265"/>
      <c r="ACL17" s="265"/>
      <c r="ACM17" s="265"/>
      <c r="ACN17" s="265"/>
      <c r="ACO17" s="265"/>
      <c r="ACP17" s="265"/>
      <c r="ACQ17" s="265"/>
      <c r="ACR17" s="265"/>
      <c r="ACS17" s="265"/>
      <c r="ACT17" s="265"/>
      <c r="ACU17" s="265"/>
      <c r="ACV17" s="265"/>
      <c r="ACW17" s="265"/>
      <c r="ACX17" s="265"/>
      <c r="ACY17" s="265"/>
      <c r="ACZ17" s="265"/>
      <c r="ADA17" s="265"/>
      <c r="ADB17" s="265"/>
      <c r="ADC17" s="265"/>
      <c r="ADD17" s="265"/>
      <c r="ADE17" s="265"/>
      <c r="ADF17" s="265"/>
      <c r="ADG17" s="265"/>
      <c r="ADH17" s="265"/>
      <c r="ADI17" s="265"/>
      <c r="ADJ17" s="265"/>
      <c r="ADK17" s="265"/>
      <c r="ADL17" s="265"/>
      <c r="ADM17" s="265"/>
      <c r="ADN17" s="265"/>
      <c r="ADO17" s="265"/>
      <c r="ADP17" s="265"/>
      <c r="ADQ17" s="265"/>
      <c r="ADR17" s="265"/>
      <c r="ADS17" s="265"/>
      <c r="ADT17" s="265"/>
      <c r="ADU17" s="265"/>
      <c r="ADV17" s="265"/>
      <c r="ADW17" s="265"/>
      <c r="ADX17" s="265"/>
      <c r="ADY17" s="265"/>
      <c r="ADZ17" s="265"/>
      <c r="AEA17" s="265"/>
      <c r="AEB17" s="265"/>
      <c r="AEC17" s="265"/>
      <c r="AED17" s="265"/>
      <c r="AEE17" s="265"/>
      <c r="AEF17" s="265"/>
      <c r="AEG17" s="265"/>
      <c r="AEH17" s="265"/>
      <c r="AEI17" s="265"/>
      <c r="AEJ17" s="265"/>
      <c r="AEK17" s="265"/>
      <c r="AEL17" s="265"/>
      <c r="AEM17" s="265"/>
      <c r="AEN17" s="265"/>
      <c r="AEO17" s="265"/>
      <c r="AEP17" s="265"/>
      <c r="AEQ17" s="265"/>
      <c r="AER17" s="265"/>
      <c r="AES17" s="265"/>
      <c r="AET17" s="265"/>
      <c r="AEU17" s="265"/>
      <c r="AEV17" s="265"/>
      <c r="AEW17" s="265"/>
      <c r="AEX17" s="265"/>
      <c r="AEY17" s="265"/>
      <c r="AEZ17" s="265"/>
      <c r="AFA17" s="265"/>
      <c r="AFB17" s="265"/>
      <c r="AFC17" s="265"/>
      <c r="AFD17" s="265"/>
      <c r="AFE17" s="265"/>
      <c r="AFF17" s="265"/>
      <c r="AFG17" s="265"/>
      <c r="AFH17" s="265"/>
      <c r="AFI17" s="265"/>
      <c r="AFJ17" s="265"/>
      <c r="AFK17" s="265"/>
      <c r="AFL17" s="265"/>
      <c r="AFM17" s="265"/>
      <c r="AFN17" s="265"/>
      <c r="AFO17" s="265"/>
      <c r="AFP17" s="265"/>
      <c r="AFQ17" s="265"/>
      <c r="AFR17" s="265"/>
      <c r="AFS17" s="265"/>
      <c r="AFT17" s="265"/>
      <c r="AFU17" s="265"/>
      <c r="AFV17" s="265"/>
      <c r="AFW17" s="265"/>
      <c r="AFX17" s="265"/>
      <c r="AFY17" s="265"/>
      <c r="AFZ17" s="265"/>
      <c r="AGA17" s="265"/>
      <c r="AGB17" s="265"/>
      <c r="AGC17" s="265"/>
      <c r="AGD17" s="265"/>
      <c r="AGE17" s="265"/>
      <c r="AGF17" s="265"/>
      <c r="AGG17" s="265"/>
      <c r="AGH17" s="265"/>
      <c r="AGI17" s="265"/>
      <c r="AGJ17" s="265"/>
      <c r="AGK17" s="265"/>
      <c r="AGL17" s="265"/>
      <c r="AGM17" s="265"/>
      <c r="AGN17" s="265"/>
      <c r="AGO17" s="265"/>
      <c r="AGP17" s="265"/>
      <c r="AGQ17" s="265"/>
      <c r="AGR17" s="265"/>
      <c r="AGS17" s="265"/>
      <c r="AGT17" s="265"/>
      <c r="AGU17" s="265"/>
      <c r="AGV17" s="265"/>
      <c r="AGW17" s="265"/>
      <c r="AGX17" s="265"/>
      <c r="AGY17" s="265"/>
      <c r="AGZ17" s="265"/>
      <c r="AHA17" s="265"/>
      <c r="AHB17" s="265"/>
      <c r="AHC17" s="265"/>
      <c r="AHD17" s="265"/>
      <c r="AHE17" s="265"/>
      <c r="AHF17" s="265"/>
      <c r="AHG17" s="265"/>
      <c r="AHH17" s="265"/>
      <c r="AHI17" s="265"/>
      <c r="AHJ17" s="265"/>
      <c r="AHK17" s="265"/>
      <c r="AHL17" s="265"/>
      <c r="AHM17" s="265"/>
      <c r="AHN17" s="265"/>
      <c r="AHO17" s="265"/>
      <c r="AHP17" s="265"/>
      <c r="AHQ17" s="265"/>
      <c r="AHR17" s="265"/>
      <c r="AHS17" s="265"/>
      <c r="AHT17" s="265"/>
      <c r="AHU17" s="265"/>
      <c r="AHV17" s="265"/>
      <c r="AHW17" s="265"/>
      <c r="AHX17" s="265"/>
      <c r="AHY17" s="265"/>
      <c r="AHZ17" s="265"/>
      <c r="AIA17" s="265"/>
      <c r="AIB17" s="265"/>
      <c r="AIC17" s="265"/>
      <c r="AID17" s="265"/>
      <c r="AIE17" s="265"/>
      <c r="AIF17" s="265"/>
      <c r="AIG17" s="265"/>
      <c r="AIH17" s="265"/>
      <c r="AII17" s="265"/>
      <c r="AIJ17" s="265"/>
      <c r="AIK17" s="265"/>
      <c r="AIL17" s="265"/>
      <c r="AIM17" s="265"/>
      <c r="AIN17" s="265"/>
      <c r="AIO17" s="265"/>
      <c r="AIP17" s="265"/>
      <c r="AIQ17" s="265"/>
      <c r="AIR17" s="265"/>
      <c r="AIS17" s="265"/>
      <c r="AIT17" s="265"/>
      <c r="AIU17" s="265"/>
      <c r="AIV17" s="265"/>
      <c r="AIW17" s="265"/>
      <c r="AIX17" s="265"/>
      <c r="AIY17" s="265"/>
      <c r="AIZ17" s="265"/>
      <c r="AJA17" s="265"/>
      <c r="AJB17" s="265"/>
      <c r="AJC17" s="265"/>
      <c r="AJD17" s="265"/>
      <c r="AJE17" s="265"/>
      <c r="AJF17" s="265"/>
      <c r="AJG17" s="265"/>
      <c r="AJH17" s="265"/>
      <c r="AJI17" s="265"/>
      <c r="AJJ17" s="265"/>
      <c r="AJK17" s="265"/>
      <c r="AJL17" s="265"/>
      <c r="AJM17" s="265"/>
      <c r="AJN17" s="265"/>
      <c r="AJO17" s="265"/>
      <c r="AJP17" s="265"/>
      <c r="AJQ17" s="265"/>
      <c r="AJR17" s="265"/>
      <c r="AJS17" s="265"/>
      <c r="AJT17" s="265"/>
      <c r="AJU17" s="265"/>
      <c r="AJV17" s="265"/>
      <c r="AJW17" s="265"/>
      <c r="AJX17" s="265"/>
      <c r="AJY17" s="265"/>
      <c r="AJZ17" s="265"/>
      <c r="AKA17" s="265"/>
      <c r="AKB17" s="265"/>
      <c r="AKC17" s="265"/>
      <c r="AKD17" s="265"/>
      <c r="AKE17" s="265"/>
      <c r="AKF17" s="265"/>
      <c r="AKG17" s="265"/>
      <c r="AKH17" s="265"/>
      <c r="AKI17" s="265"/>
      <c r="AKJ17" s="265"/>
      <c r="AKK17" s="265"/>
      <c r="AKL17" s="265"/>
      <c r="AKM17" s="265"/>
      <c r="AKN17" s="265"/>
      <c r="AKO17" s="265"/>
      <c r="AKP17" s="265"/>
      <c r="AKQ17" s="265"/>
      <c r="AKR17" s="265"/>
      <c r="AKS17" s="265"/>
      <c r="AKT17" s="265"/>
      <c r="AKU17" s="265"/>
      <c r="AKV17" s="265"/>
      <c r="AKW17" s="265"/>
      <c r="AKX17" s="265"/>
      <c r="AKY17" s="265"/>
      <c r="AKZ17" s="265"/>
      <c r="ALA17" s="265"/>
      <c r="ALB17" s="265"/>
      <c r="ALC17" s="265"/>
      <c r="ALD17" s="265"/>
      <c r="ALE17" s="265"/>
      <c r="ALF17" s="265"/>
      <c r="ALG17" s="265"/>
      <c r="ALH17" s="265"/>
      <c r="ALI17" s="265"/>
      <c r="ALJ17" s="265"/>
      <c r="ALK17" s="265"/>
      <c r="ALL17" s="265"/>
      <c r="ALM17" s="265"/>
      <c r="ALN17" s="265"/>
      <c r="ALO17" s="265"/>
      <c r="ALP17" s="265"/>
      <c r="ALQ17" s="265"/>
      <c r="ALR17" s="265"/>
      <c r="ALS17" s="265"/>
      <c r="ALT17" s="265"/>
      <c r="ALU17" s="265"/>
      <c r="ALV17" s="265"/>
      <c r="ALW17" s="265"/>
      <c r="ALX17" s="265"/>
      <c r="ALY17" s="265"/>
      <c r="ALZ17" s="265"/>
      <c r="AMA17" s="265"/>
      <c r="AMB17" s="265"/>
      <c r="AMC17" s="265"/>
      <c r="AMD17" s="265"/>
      <c r="AME17" s="265"/>
      <c r="AMF17" s="265"/>
      <c r="AMG17" s="265"/>
      <c r="AMH17" s="265"/>
      <c r="AMI17" s="265"/>
      <c r="AMJ17" s="265"/>
      <c r="AMK17" s="265"/>
    </row>
    <row r="18" spans="1:1025" s="264" customFormat="1" ht="36.75" customHeight="1">
      <c r="A18" s="307">
        <v>12</v>
      </c>
      <c r="B18" s="311" t="s">
        <v>1338</v>
      </c>
      <c r="C18" s="307" t="s">
        <v>1339</v>
      </c>
      <c r="D18" s="308" t="s">
        <v>1787</v>
      </c>
      <c r="E18" s="307" t="s">
        <v>1317</v>
      </c>
      <c r="F18" s="307">
        <v>15</v>
      </c>
      <c r="G18" s="309">
        <v>297</v>
      </c>
      <c r="H18" s="309">
        <f t="shared" si="0"/>
        <v>270</v>
      </c>
      <c r="I18" s="307">
        <v>10</v>
      </c>
      <c r="J18" s="310">
        <f t="shared" si="1"/>
        <v>27</v>
      </c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  <c r="BS18" s="265"/>
      <c r="BT18" s="265"/>
      <c r="BU18" s="265"/>
      <c r="BV18" s="265"/>
      <c r="BW18" s="265"/>
      <c r="BX18" s="265"/>
      <c r="BY18" s="265"/>
      <c r="BZ18" s="265"/>
      <c r="CA18" s="265"/>
      <c r="CB18" s="265"/>
      <c r="CC18" s="265"/>
      <c r="CD18" s="265"/>
      <c r="CE18" s="265"/>
      <c r="CF18" s="265"/>
      <c r="CG18" s="265"/>
      <c r="CH18" s="265"/>
      <c r="CI18" s="265"/>
      <c r="CJ18" s="265"/>
      <c r="CK18" s="265"/>
      <c r="CL18" s="265"/>
      <c r="CM18" s="265"/>
      <c r="CN18" s="265"/>
      <c r="CO18" s="265"/>
      <c r="CP18" s="265"/>
      <c r="CQ18" s="265"/>
      <c r="CR18" s="265"/>
      <c r="CS18" s="265"/>
      <c r="CT18" s="265"/>
      <c r="CU18" s="265"/>
      <c r="CV18" s="265"/>
      <c r="CW18" s="265"/>
      <c r="CX18" s="265"/>
      <c r="CY18" s="265"/>
      <c r="CZ18" s="265"/>
      <c r="DA18" s="265"/>
      <c r="DB18" s="265"/>
      <c r="DC18" s="265"/>
      <c r="DD18" s="265"/>
      <c r="DE18" s="265"/>
      <c r="DF18" s="265"/>
      <c r="DG18" s="265"/>
      <c r="DH18" s="265"/>
      <c r="DI18" s="265"/>
      <c r="DJ18" s="265"/>
      <c r="DK18" s="265"/>
      <c r="DL18" s="265"/>
      <c r="DM18" s="265"/>
      <c r="DN18" s="265"/>
      <c r="DO18" s="265"/>
      <c r="DP18" s="265"/>
      <c r="DQ18" s="265"/>
      <c r="DR18" s="265"/>
      <c r="DS18" s="265"/>
      <c r="DT18" s="265"/>
      <c r="DU18" s="265"/>
      <c r="DV18" s="265"/>
      <c r="DW18" s="265"/>
      <c r="DX18" s="265"/>
      <c r="DY18" s="265"/>
      <c r="DZ18" s="265"/>
      <c r="EA18" s="265"/>
      <c r="EB18" s="265"/>
      <c r="EC18" s="265"/>
      <c r="ED18" s="265"/>
      <c r="EE18" s="265"/>
      <c r="EF18" s="265"/>
      <c r="EG18" s="265"/>
      <c r="EH18" s="265"/>
      <c r="EI18" s="265"/>
      <c r="EJ18" s="265"/>
      <c r="EK18" s="265"/>
      <c r="EL18" s="265"/>
      <c r="EM18" s="265"/>
      <c r="EN18" s="265"/>
      <c r="EO18" s="265"/>
      <c r="EP18" s="265"/>
      <c r="EQ18" s="265"/>
      <c r="ER18" s="265"/>
      <c r="ES18" s="265"/>
      <c r="ET18" s="265"/>
      <c r="EU18" s="265"/>
      <c r="EV18" s="265"/>
      <c r="EW18" s="265"/>
      <c r="EX18" s="265"/>
      <c r="EY18" s="265"/>
      <c r="EZ18" s="265"/>
      <c r="FA18" s="265"/>
      <c r="FB18" s="265"/>
      <c r="FC18" s="265"/>
      <c r="FD18" s="265"/>
      <c r="FE18" s="265"/>
      <c r="FF18" s="265"/>
      <c r="FG18" s="265"/>
      <c r="FH18" s="265"/>
      <c r="FI18" s="265"/>
      <c r="FJ18" s="265"/>
      <c r="FK18" s="265"/>
      <c r="FL18" s="265"/>
      <c r="FM18" s="265"/>
      <c r="FN18" s="265"/>
      <c r="FO18" s="265"/>
      <c r="FP18" s="265"/>
      <c r="FQ18" s="265"/>
      <c r="FR18" s="265"/>
      <c r="FS18" s="265"/>
      <c r="FT18" s="265"/>
      <c r="FU18" s="265"/>
      <c r="FV18" s="265"/>
      <c r="FW18" s="265"/>
      <c r="FX18" s="265"/>
      <c r="FY18" s="265"/>
      <c r="FZ18" s="265"/>
      <c r="GA18" s="265"/>
      <c r="GB18" s="265"/>
      <c r="GC18" s="265"/>
      <c r="GD18" s="265"/>
      <c r="GE18" s="265"/>
      <c r="GF18" s="265"/>
      <c r="GG18" s="265"/>
      <c r="GH18" s="265"/>
      <c r="GI18" s="265"/>
      <c r="GJ18" s="265"/>
      <c r="GK18" s="265"/>
      <c r="GL18" s="265"/>
      <c r="GM18" s="265"/>
      <c r="GN18" s="265"/>
      <c r="GO18" s="265"/>
      <c r="GP18" s="265"/>
      <c r="GQ18" s="265"/>
      <c r="GR18" s="265"/>
      <c r="GS18" s="265"/>
      <c r="GT18" s="265"/>
      <c r="GU18" s="265"/>
      <c r="GV18" s="265"/>
      <c r="GW18" s="265"/>
      <c r="GX18" s="265"/>
      <c r="GY18" s="265"/>
      <c r="GZ18" s="265"/>
      <c r="HA18" s="265"/>
      <c r="HB18" s="265"/>
      <c r="HC18" s="265"/>
      <c r="HD18" s="265"/>
      <c r="HE18" s="265"/>
      <c r="HF18" s="265"/>
      <c r="HG18" s="265"/>
      <c r="HH18" s="265"/>
      <c r="HI18" s="265"/>
      <c r="HJ18" s="265"/>
      <c r="HK18" s="265"/>
      <c r="HL18" s="265"/>
      <c r="HM18" s="265"/>
      <c r="HN18" s="265"/>
      <c r="HO18" s="265"/>
      <c r="HP18" s="265"/>
      <c r="HQ18" s="265"/>
      <c r="HR18" s="265"/>
      <c r="HS18" s="265"/>
      <c r="HT18" s="265"/>
      <c r="HU18" s="265"/>
      <c r="HV18" s="265"/>
      <c r="HW18" s="265"/>
      <c r="HX18" s="265"/>
      <c r="HY18" s="265"/>
      <c r="HZ18" s="265"/>
      <c r="IA18" s="265"/>
      <c r="IB18" s="265"/>
      <c r="IC18" s="265"/>
      <c r="ID18" s="265"/>
      <c r="IE18" s="265"/>
      <c r="IF18" s="265"/>
      <c r="IG18" s="265"/>
      <c r="IH18" s="265"/>
      <c r="II18" s="265"/>
      <c r="IJ18" s="265"/>
      <c r="IK18" s="265"/>
      <c r="IL18" s="265"/>
      <c r="IM18" s="265"/>
      <c r="IN18" s="265"/>
      <c r="IO18" s="265"/>
      <c r="IP18" s="265"/>
      <c r="IQ18" s="265"/>
      <c r="IR18" s="265"/>
      <c r="IS18" s="265"/>
      <c r="IT18" s="265"/>
      <c r="IU18" s="265"/>
      <c r="IV18" s="265"/>
      <c r="IW18" s="265"/>
      <c r="IX18" s="265"/>
      <c r="IY18" s="265"/>
      <c r="IZ18" s="265"/>
      <c r="JA18" s="265"/>
      <c r="JB18" s="265"/>
      <c r="JC18" s="265"/>
      <c r="JD18" s="265"/>
      <c r="JE18" s="265"/>
      <c r="JF18" s="265"/>
      <c r="JG18" s="265"/>
      <c r="JH18" s="265"/>
      <c r="JI18" s="265"/>
      <c r="JJ18" s="265"/>
      <c r="JK18" s="265"/>
      <c r="JL18" s="265"/>
      <c r="JM18" s="265"/>
      <c r="JN18" s="265"/>
      <c r="JO18" s="265"/>
      <c r="JP18" s="265"/>
      <c r="JQ18" s="265"/>
      <c r="JR18" s="265"/>
      <c r="JS18" s="265"/>
      <c r="JT18" s="265"/>
      <c r="JU18" s="265"/>
      <c r="JV18" s="265"/>
      <c r="JW18" s="265"/>
      <c r="JX18" s="265"/>
      <c r="JY18" s="265"/>
      <c r="JZ18" s="265"/>
      <c r="KA18" s="265"/>
      <c r="KB18" s="265"/>
      <c r="KC18" s="265"/>
      <c r="KD18" s="265"/>
      <c r="KE18" s="265"/>
      <c r="KF18" s="265"/>
      <c r="KG18" s="265"/>
      <c r="KH18" s="265"/>
      <c r="KI18" s="265"/>
      <c r="KJ18" s="265"/>
      <c r="KK18" s="265"/>
      <c r="KL18" s="265"/>
      <c r="KM18" s="265"/>
      <c r="KN18" s="265"/>
      <c r="KO18" s="265"/>
      <c r="KP18" s="265"/>
      <c r="KQ18" s="265"/>
      <c r="KR18" s="265"/>
      <c r="KS18" s="265"/>
      <c r="KT18" s="265"/>
      <c r="KU18" s="265"/>
      <c r="KV18" s="265"/>
      <c r="KW18" s="265"/>
      <c r="KX18" s="265"/>
      <c r="KY18" s="265"/>
      <c r="KZ18" s="265"/>
      <c r="LA18" s="265"/>
      <c r="LB18" s="265"/>
      <c r="LC18" s="265"/>
      <c r="LD18" s="265"/>
      <c r="LE18" s="265"/>
      <c r="LF18" s="265"/>
      <c r="LG18" s="265"/>
      <c r="LH18" s="265"/>
      <c r="LI18" s="265"/>
      <c r="LJ18" s="265"/>
      <c r="LK18" s="265"/>
      <c r="LL18" s="265"/>
      <c r="LM18" s="265"/>
      <c r="LN18" s="265"/>
      <c r="LO18" s="265"/>
      <c r="LP18" s="265"/>
      <c r="LQ18" s="265"/>
      <c r="LR18" s="265"/>
      <c r="LS18" s="265"/>
      <c r="LT18" s="265"/>
      <c r="LU18" s="265"/>
      <c r="LV18" s="265"/>
      <c r="LW18" s="265"/>
      <c r="LX18" s="265"/>
      <c r="LY18" s="265"/>
      <c r="LZ18" s="265"/>
      <c r="MA18" s="265"/>
      <c r="MB18" s="265"/>
      <c r="MC18" s="265"/>
      <c r="MD18" s="265"/>
      <c r="ME18" s="265"/>
      <c r="MF18" s="265"/>
      <c r="MG18" s="265"/>
      <c r="MH18" s="265"/>
      <c r="MI18" s="265"/>
      <c r="MJ18" s="265"/>
      <c r="MK18" s="265"/>
      <c r="ML18" s="265"/>
      <c r="MM18" s="265"/>
      <c r="MN18" s="265"/>
      <c r="MO18" s="265"/>
      <c r="MP18" s="265"/>
      <c r="MQ18" s="265"/>
      <c r="MR18" s="265"/>
      <c r="MS18" s="265"/>
      <c r="MT18" s="265"/>
      <c r="MU18" s="265"/>
      <c r="MV18" s="265"/>
      <c r="MW18" s="265"/>
      <c r="MX18" s="265"/>
      <c r="MY18" s="265"/>
      <c r="MZ18" s="265"/>
      <c r="NA18" s="265"/>
      <c r="NB18" s="265"/>
      <c r="NC18" s="265"/>
      <c r="ND18" s="265"/>
      <c r="NE18" s="265"/>
      <c r="NF18" s="265"/>
      <c r="NG18" s="265"/>
      <c r="NH18" s="265"/>
      <c r="NI18" s="265"/>
      <c r="NJ18" s="265"/>
      <c r="NK18" s="265"/>
      <c r="NL18" s="265"/>
      <c r="NM18" s="265"/>
      <c r="NN18" s="265"/>
      <c r="NO18" s="265"/>
      <c r="NP18" s="265"/>
      <c r="NQ18" s="265"/>
      <c r="NR18" s="265"/>
      <c r="NS18" s="265"/>
      <c r="NT18" s="265"/>
      <c r="NU18" s="265"/>
      <c r="NV18" s="265"/>
      <c r="NW18" s="265"/>
      <c r="NX18" s="265"/>
      <c r="NY18" s="265"/>
      <c r="NZ18" s="265"/>
      <c r="OA18" s="265"/>
      <c r="OB18" s="265"/>
      <c r="OC18" s="265"/>
      <c r="OD18" s="265"/>
      <c r="OE18" s="265"/>
      <c r="OF18" s="265"/>
      <c r="OG18" s="265"/>
      <c r="OH18" s="265"/>
      <c r="OI18" s="265"/>
      <c r="OJ18" s="265"/>
      <c r="OK18" s="265"/>
      <c r="OL18" s="265"/>
      <c r="OM18" s="265"/>
      <c r="ON18" s="265"/>
      <c r="OO18" s="265"/>
      <c r="OP18" s="265"/>
      <c r="OQ18" s="265"/>
      <c r="OR18" s="265"/>
      <c r="OS18" s="265"/>
      <c r="OT18" s="265"/>
      <c r="OU18" s="265"/>
      <c r="OV18" s="265"/>
      <c r="OW18" s="265"/>
      <c r="OX18" s="265"/>
      <c r="OY18" s="265"/>
      <c r="OZ18" s="265"/>
      <c r="PA18" s="265"/>
      <c r="PB18" s="265"/>
      <c r="PC18" s="265"/>
      <c r="PD18" s="265"/>
      <c r="PE18" s="265"/>
      <c r="PF18" s="265"/>
      <c r="PG18" s="265"/>
      <c r="PH18" s="265"/>
      <c r="PI18" s="265"/>
      <c r="PJ18" s="265"/>
      <c r="PK18" s="265"/>
      <c r="PL18" s="265"/>
      <c r="PM18" s="265"/>
      <c r="PN18" s="265"/>
      <c r="PO18" s="265"/>
      <c r="PP18" s="265"/>
      <c r="PQ18" s="265"/>
      <c r="PR18" s="265"/>
      <c r="PS18" s="265"/>
      <c r="PT18" s="265"/>
      <c r="PU18" s="265"/>
      <c r="PV18" s="265"/>
      <c r="PW18" s="265"/>
      <c r="PX18" s="265"/>
      <c r="PY18" s="265"/>
      <c r="PZ18" s="265"/>
      <c r="QA18" s="265"/>
      <c r="QB18" s="265"/>
      <c r="QC18" s="265"/>
      <c r="QD18" s="265"/>
      <c r="QE18" s="265"/>
      <c r="QF18" s="265"/>
      <c r="QG18" s="265"/>
      <c r="QH18" s="265"/>
      <c r="QI18" s="265"/>
      <c r="QJ18" s="265"/>
      <c r="QK18" s="265"/>
      <c r="QL18" s="265"/>
      <c r="QM18" s="265"/>
      <c r="QN18" s="265"/>
      <c r="QO18" s="265"/>
      <c r="QP18" s="265"/>
      <c r="QQ18" s="265"/>
      <c r="QR18" s="265"/>
      <c r="QS18" s="265"/>
      <c r="QT18" s="265"/>
      <c r="QU18" s="265"/>
      <c r="QV18" s="265"/>
      <c r="QW18" s="265"/>
      <c r="QX18" s="265"/>
      <c r="QY18" s="265"/>
      <c r="QZ18" s="265"/>
      <c r="RA18" s="265"/>
      <c r="RB18" s="265"/>
      <c r="RC18" s="265"/>
      <c r="RD18" s="265"/>
      <c r="RE18" s="265"/>
      <c r="RF18" s="265"/>
      <c r="RG18" s="265"/>
      <c r="RH18" s="265"/>
      <c r="RI18" s="265"/>
      <c r="RJ18" s="265"/>
      <c r="RK18" s="265"/>
      <c r="RL18" s="265"/>
      <c r="RM18" s="265"/>
      <c r="RN18" s="265"/>
      <c r="RO18" s="265"/>
      <c r="RP18" s="265"/>
      <c r="RQ18" s="265"/>
      <c r="RR18" s="265"/>
      <c r="RS18" s="265"/>
      <c r="RT18" s="265"/>
      <c r="RU18" s="265"/>
      <c r="RV18" s="265"/>
      <c r="RW18" s="265"/>
      <c r="RX18" s="265"/>
      <c r="RY18" s="265"/>
      <c r="RZ18" s="265"/>
      <c r="SA18" s="265"/>
      <c r="SB18" s="265"/>
      <c r="SC18" s="265"/>
      <c r="SD18" s="265"/>
      <c r="SE18" s="265"/>
      <c r="SF18" s="265"/>
      <c r="SG18" s="265"/>
      <c r="SH18" s="265"/>
      <c r="SI18" s="265"/>
      <c r="SJ18" s="265"/>
      <c r="SK18" s="265"/>
      <c r="SL18" s="265"/>
      <c r="SM18" s="265"/>
      <c r="SN18" s="265"/>
      <c r="SO18" s="265"/>
      <c r="SP18" s="265"/>
      <c r="SQ18" s="265"/>
      <c r="SR18" s="265"/>
      <c r="SS18" s="265"/>
      <c r="ST18" s="265"/>
      <c r="SU18" s="265"/>
      <c r="SV18" s="265"/>
      <c r="SW18" s="265"/>
      <c r="SX18" s="265"/>
      <c r="SY18" s="265"/>
      <c r="SZ18" s="265"/>
      <c r="TA18" s="265"/>
      <c r="TB18" s="265"/>
      <c r="TC18" s="265"/>
      <c r="TD18" s="265"/>
      <c r="TE18" s="265"/>
      <c r="TF18" s="265"/>
      <c r="TG18" s="265"/>
      <c r="TH18" s="265"/>
      <c r="TI18" s="265"/>
      <c r="TJ18" s="265"/>
      <c r="TK18" s="265"/>
      <c r="TL18" s="265"/>
      <c r="TM18" s="265"/>
      <c r="TN18" s="265"/>
      <c r="TO18" s="265"/>
      <c r="TP18" s="265"/>
      <c r="TQ18" s="265"/>
      <c r="TR18" s="265"/>
      <c r="TS18" s="265"/>
      <c r="TT18" s="265"/>
      <c r="TU18" s="265"/>
      <c r="TV18" s="265"/>
      <c r="TW18" s="265"/>
      <c r="TX18" s="265"/>
      <c r="TY18" s="265"/>
      <c r="TZ18" s="265"/>
      <c r="UA18" s="265"/>
      <c r="UB18" s="265"/>
      <c r="UC18" s="265"/>
      <c r="UD18" s="265"/>
      <c r="UE18" s="265"/>
      <c r="UF18" s="265"/>
      <c r="UG18" s="265"/>
      <c r="UH18" s="265"/>
      <c r="UI18" s="265"/>
      <c r="UJ18" s="265"/>
      <c r="UK18" s="265"/>
      <c r="UL18" s="265"/>
      <c r="UM18" s="265"/>
      <c r="UN18" s="265"/>
      <c r="UO18" s="265"/>
      <c r="UP18" s="265"/>
      <c r="UQ18" s="265"/>
      <c r="UR18" s="265"/>
      <c r="US18" s="265"/>
      <c r="UT18" s="265"/>
      <c r="UU18" s="265"/>
      <c r="UV18" s="265"/>
      <c r="UW18" s="265"/>
      <c r="UX18" s="265"/>
      <c r="UY18" s="265"/>
      <c r="UZ18" s="265"/>
      <c r="VA18" s="265"/>
      <c r="VB18" s="265"/>
      <c r="VC18" s="265"/>
      <c r="VD18" s="265"/>
      <c r="VE18" s="265"/>
      <c r="VF18" s="265"/>
      <c r="VG18" s="265"/>
      <c r="VH18" s="265"/>
      <c r="VI18" s="265"/>
      <c r="VJ18" s="265"/>
      <c r="VK18" s="265"/>
      <c r="VL18" s="265"/>
      <c r="VM18" s="265"/>
      <c r="VN18" s="265"/>
      <c r="VO18" s="265"/>
      <c r="VP18" s="265"/>
      <c r="VQ18" s="265"/>
      <c r="VR18" s="265"/>
      <c r="VS18" s="265"/>
      <c r="VT18" s="265"/>
      <c r="VU18" s="265"/>
      <c r="VV18" s="265"/>
      <c r="VW18" s="265"/>
      <c r="VX18" s="265"/>
      <c r="VY18" s="265"/>
      <c r="VZ18" s="265"/>
      <c r="WA18" s="265"/>
      <c r="WB18" s="265"/>
      <c r="WC18" s="265"/>
      <c r="WD18" s="265"/>
      <c r="WE18" s="265"/>
      <c r="WF18" s="265"/>
      <c r="WG18" s="265"/>
      <c r="WH18" s="265"/>
      <c r="WI18" s="265"/>
      <c r="WJ18" s="265"/>
      <c r="WK18" s="265"/>
      <c r="WL18" s="265"/>
      <c r="WM18" s="265"/>
      <c r="WN18" s="265"/>
      <c r="WO18" s="265"/>
      <c r="WP18" s="265"/>
      <c r="WQ18" s="265"/>
      <c r="WR18" s="265"/>
      <c r="WS18" s="265"/>
      <c r="WT18" s="265"/>
      <c r="WU18" s="265"/>
      <c r="WV18" s="265"/>
      <c r="WW18" s="265"/>
      <c r="WX18" s="265"/>
      <c r="WY18" s="265"/>
      <c r="WZ18" s="265"/>
      <c r="XA18" s="265"/>
      <c r="XB18" s="265"/>
      <c r="XC18" s="265"/>
      <c r="XD18" s="265"/>
      <c r="XE18" s="265"/>
      <c r="XF18" s="265"/>
      <c r="XG18" s="265"/>
      <c r="XH18" s="265"/>
      <c r="XI18" s="265"/>
      <c r="XJ18" s="265"/>
      <c r="XK18" s="265"/>
      <c r="XL18" s="265"/>
      <c r="XM18" s="265"/>
      <c r="XN18" s="265"/>
      <c r="XO18" s="265"/>
      <c r="XP18" s="265"/>
      <c r="XQ18" s="265"/>
      <c r="XR18" s="265"/>
      <c r="XS18" s="265"/>
      <c r="XT18" s="265"/>
      <c r="XU18" s="265"/>
      <c r="XV18" s="265"/>
      <c r="XW18" s="265"/>
      <c r="XX18" s="265"/>
      <c r="XY18" s="265"/>
      <c r="XZ18" s="265"/>
      <c r="YA18" s="265"/>
      <c r="YB18" s="265"/>
      <c r="YC18" s="265"/>
      <c r="YD18" s="265"/>
      <c r="YE18" s="265"/>
      <c r="YF18" s="265"/>
      <c r="YG18" s="265"/>
      <c r="YH18" s="265"/>
      <c r="YI18" s="265"/>
      <c r="YJ18" s="265"/>
      <c r="YK18" s="265"/>
      <c r="YL18" s="265"/>
      <c r="YM18" s="265"/>
      <c r="YN18" s="265"/>
      <c r="YO18" s="265"/>
      <c r="YP18" s="265"/>
      <c r="YQ18" s="265"/>
      <c r="YR18" s="265"/>
      <c r="YS18" s="265"/>
      <c r="YT18" s="265"/>
      <c r="YU18" s="265"/>
      <c r="YV18" s="265"/>
      <c r="YW18" s="265"/>
      <c r="YX18" s="265"/>
      <c r="YY18" s="265"/>
      <c r="YZ18" s="265"/>
      <c r="ZA18" s="265"/>
      <c r="ZB18" s="265"/>
      <c r="ZC18" s="265"/>
      <c r="ZD18" s="265"/>
      <c r="ZE18" s="265"/>
      <c r="ZF18" s="265"/>
      <c r="ZG18" s="265"/>
      <c r="ZH18" s="265"/>
      <c r="ZI18" s="265"/>
      <c r="ZJ18" s="265"/>
      <c r="ZK18" s="265"/>
      <c r="ZL18" s="265"/>
      <c r="ZM18" s="265"/>
      <c r="ZN18" s="265"/>
      <c r="ZO18" s="265"/>
      <c r="ZP18" s="265"/>
      <c r="ZQ18" s="265"/>
      <c r="ZR18" s="265"/>
      <c r="ZS18" s="265"/>
      <c r="ZT18" s="265"/>
      <c r="ZU18" s="265"/>
      <c r="ZV18" s="265"/>
      <c r="ZW18" s="265"/>
      <c r="ZX18" s="265"/>
      <c r="ZY18" s="265"/>
      <c r="ZZ18" s="265"/>
      <c r="AAA18" s="265"/>
      <c r="AAB18" s="265"/>
      <c r="AAC18" s="265"/>
      <c r="AAD18" s="265"/>
      <c r="AAE18" s="265"/>
      <c r="AAF18" s="265"/>
      <c r="AAG18" s="265"/>
      <c r="AAH18" s="265"/>
      <c r="AAI18" s="265"/>
      <c r="AAJ18" s="265"/>
      <c r="AAK18" s="265"/>
      <c r="AAL18" s="265"/>
      <c r="AAM18" s="265"/>
      <c r="AAN18" s="265"/>
      <c r="AAO18" s="265"/>
      <c r="AAP18" s="265"/>
      <c r="AAQ18" s="265"/>
      <c r="AAR18" s="265"/>
      <c r="AAS18" s="265"/>
      <c r="AAT18" s="265"/>
      <c r="AAU18" s="265"/>
      <c r="AAV18" s="265"/>
      <c r="AAW18" s="265"/>
      <c r="AAX18" s="265"/>
      <c r="AAY18" s="265"/>
      <c r="AAZ18" s="265"/>
      <c r="ABA18" s="265"/>
      <c r="ABB18" s="265"/>
      <c r="ABC18" s="265"/>
      <c r="ABD18" s="265"/>
      <c r="ABE18" s="265"/>
      <c r="ABF18" s="265"/>
      <c r="ABG18" s="265"/>
      <c r="ABH18" s="265"/>
      <c r="ABI18" s="265"/>
      <c r="ABJ18" s="265"/>
      <c r="ABK18" s="265"/>
      <c r="ABL18" s="265"/>
      <c r="ABM18" s="265"/>
      <c r="ABN18" s="265"/>
      <c r="ABO18" s="265"/>
      <c r="ABP18" s="265"/>
      <c r="ABQ18" s="265"/>
      <c r="ABR18" s="265"/>
      <c r="ABS18" s="265"/>
      <c r="ABT18" s="265"/>
      <c r="ABU18" s="265"/>
      <c r="ABV18" s="265"/>
      <c r="ABW18" s="265"/>
      <c r="ABX18" s="265"/>
      <c r="ABY18" s="265"/>
      <c r="ABZ18" s="265"/>
      <c r="ACA18" s="265"/>
      <c r="ACB18" s="265"/>
      <c r="ACC18" s="265"/>
      <c r="ACD18" s="265"/>
      <c r="ACE18" s="265"/>
      <c r="ACF18" s="265"/>
      <c r="ACG18" s="265"/>
      <c r="ACH18" s="265"/>
      <c r="ACI18" s="265"/>
      <c r="ACJ18" s="265"/>
      <c r="ACK18" s="265"/>
      <c r="ACL18" s="265"/>
      <c r="ACM18" s="265"/>
      <c r="ACN18" s="265"/>
      <c r="ACO18" s="265"/>
      <c r="ACP18" s="265"/>
      <c r="ACQ18" s="265"/>
      <c r="ACR18" s="265"/>
      <c r="ACS18" s="265"/>
      <c r="ACT18" s="265"/>
      <c r="ACU18" s="265"/>
      <c r="ACV18" s="265"/>
      <c r="ACW18" s="265"/>
      <c r="ACX18" s="265"/>
      <c r="ACY18" s="265"/>
      <c r="ACZ18" s="265"/>
      <c r="ADA18" s="265"/>
      <c r="ADB18" s="265"/>
      <c r="ADC18" s="265"/>
      <c r="ADD18" s="265"/>
      <c r="ADE18" s="265"/>
      <c r="ADF18" s="265"/>
      <c r="ADG18" s="265"/>
      <c r="ADH18" s="265"/>
      <c r="ADI18" s="265"/>
      <c r="ADJ18" s="265"/>
      <c r="ADK18" s="265"/>
      <c r="ADL18" s="265"/>
      <c r="ADM18" s="265"/>
      <c r="ADN18" s="265"/>
      <c r="ADO18" s="265"/>
      <c r="ADP18" s="265"/>
      <c r="ADQ18" s="265"/>
      <c r="ADR18" s="265"/>
      <c r="ADS18" s="265"/>
      <c r="ADT18" s="265"/>
      <c r="ADU18" s="265"/>
      <c r="ADV18" s="265"/>
      <c r="ADW18" s="265"/>
      <c r="ADX18" s="265"/>
      <c r="ADY18" s="265"/>
      <c r="ADZ18" s="265"/>
      <c r="AEA18" s="265"/>
      <c r="AEB18" s="265"/>
      <c r="AEC18" s="265"/>
      <c r="AED18" s="265"/>
      <c r="AEE18" s="265"/>
      <c r="AEF18" s="265"/>
      <c r="AEG18" s="265"/>
      <c r="AEH18" s="265"/>
      <c r="AEI18" s="265"/>
      <c r="AEJ18" s="265"/>
      <c r="AEK18" s="265"/>
      <c r="AEL18" s="265"/>
      <c r="AEM18" s="265"/>
      <c r="AEN18" s="265"/>
      <c r="AEO18" s="265"/>
      <c r="AEP18" s="265"/>
      <c r="AEQ18" s="265"/>
      <c r="AER18" s="265"/>
      <c r="AES18" s="265"/>
      <c r="AET18" s="265"/>
      <c r="AEU18" s="265"/>
      <c r="AEV18" s="265"/>
      <c r="AEW18" s="265"/>
      <c r="AEX18" s="265"/>
      <c r="AEY18" s="265"/>
      <c r="AEZ18" s="265"/>
      <c r="AFA18" s="265"/>
      <c r="AFB18" s="265"/>
      <c r="AFC18" s="265"/>
      <c r="AFD18" s="265"/>
      <c r="AFE18" s="265"/>
      <c r="AFF18" s="265"/>
      <c r="AFG18" s="265"/>
      <c r="AFH18" s="265"/>
      <c r="AFI18" s="265"/>
      <c r="AFJ18" s="265"/>
      <c r="AFK18" s="265"/>
      <c r="AFL18" s="265"/>
      <c r="AFM18" s="265"/>
      <c r="AFN18" s="265"/>
      <c r="AFO18" s="265"/>
      <c r="AFP18" s="265"/>
      <c r="AFQ18" s="265"/>
      <c r="AFR18" s="265"/>
      <c r="AFS18" s="265"/>
      <c r="AFT18" s="265"/>
      <c r="AFU18" s="265"/>
      <c r="AFV18" s="265"/>
      <c r="AFW18" s="265"/>
      <c r="AFX18" s="265"/>
      <c r="AFY18" s="265"/>
      <c r="AFZ18" s="265"/>
      <c r="AGA18" s="265"/>
      <c r="AGB18" s="265"/>
      <c r="AGC18" s="265"/>
      <c r="AGD18" s="265"/>
      <c r="AGE18" s="265"/>
      <c r="AGF18" s="265"/>
      <c r="AGG18" s="265"/>
      <c r="AGH18" s="265"/>
      <c r="AGI18" s="265"/>
      <c r="AGJ18" s="265"/>
      <c r="AGK18" s="265"/>
      <c r="AGL18" s="265"/>
      <c r="AGM18" s="265"/>
      <c r="AGN18" s="265"/>
      <c r="AGO18" s="265"/>
      <c r="AGP18" s="265"/>
      <c r="AGQ18" s="265"/>
      <c r="AGR18" s="265"/>
      <c r="AGS18" s="265"/>
      <c r="AGT18" s="265"/>
      <c r="AGU18" s="265"/>
      <c r="AGV18" s="265"/>
      <c r="AGW18" s="265"/>
      <c r="AGX18" s="265"/>
      <c r="AGY18" s="265"/>
      <c r="AGZ18" s="265"/>
      <c r="AHA18" s="265"/>
      <c r="AHB18" s="265"/>
      <c r="AHC18" s="265"/>
      <c r="AHD18" s="265"/>
      <c r="AHE18" s="265"/>
      <c r="AHF18" s="265"/>
      <c r="AHG18" s="265"/>
      <c r="AHH18" s="265"/>
      <c r="AHI18" s="265"/>
      <c r="AHJ18" s="265"/>
      <c r="AHK18" s="265"/>
      <c r="AHL18" s="265"/>
      <c r="AHM18" s="265"/>
      <c r="AHN18" s="265"/>
      <c r="AHO18" s="265"/>
      <c r="AHP18" s="265"/>
      <c r="AHQ18" s="265"/>
      <c r="AHR18" s="265"/>
      <c r="AHS18" s="265"/>
      <c r="AHT18" s="265"/>
      <c r="AHU18" s="265"/>
      <c r="AHV18" s="265"/>
      <c r="AHW18" s="265"/>
      <c r="AHX18" s="265"/>
      <c r="AHY18" s="265"/>
      <c r="AHZ18" s="265"/>
      <c r="AIA18" s="265"/>
      <c r="AIB18" s="265"/>
      <c r="AIC18" s="265"/>
      <c r="AID18" s="265"/>
      <c r="AIE18" s="265"/>
      <c r="AIF18" s="265"/>
      <c r="AIG18" s="265"/>
      <c r="AIH18" s="265"/>
      <c r="AII18" s="265"/>
      <c r="AIJ18" s="265"/>
      <c r="AIK18" s="265"/>
      <c r="AIL18" s="265"/>
      <c r="AIM18" s="265"/>
      <c r="AIN18" s="265"/>
      <c r="AIO18" s="265"/>
      <c r="AIP18" s="265"/>
      <c r="AIQ18" s="265"/>
      <c r="AIR18" s="265"/>
      <c r="AIS18" s="265"/>
      <c r="AIT18" s="265"/>
      <c r="AIU18" s="265"/>
      <c r="AIV18" s="265"/>
      <c r="AIW18" s="265"/>
      <c r="AIX18" s="265"/>
      <c r="AIY18" s="265"/>
      <c r="AIZ18" s="265"/>
      <c r="AJA18" s="265"/>
      <c r="AJB18" s="265"/>
      <c r="AJC18" s="265"/>
      <c r="AJD18" s="265"/>
      <c r="AJE18" s="265"/>
      <c r="AJF18" s="265"/>
      <c r="AJG18" s="265"/>
      <c r="AJH18" s="265"/>
      <c r="AJI18" s="265"/>
      <c r="AJJ18" s="265"/>
      <c r="AJK18" s="265"/>
      <c r="AJL18" s="265"/>
      <c r="AJM18" s="265"/>
      <c r="AJN18" s="265"/>
      <c r="AJO18" s="265"/>
      <c r="AJP18" s="265"/>
      <c r="AJQ18" s="265"/>
      <c r="AJR18" s="265"/>
      <c r="AJS18" s="265"/>
      <c r="AJT18" s="265"/>
      <c r="AJU18" s="265"/>
      <c r="AJV18" s="265"/>
      <c r="AJW18" s="265"/>
      <c r="AJX18" s="265"/>
      <c r="AJY18" s="265"/>
      <c r="AJZ18" s="265"/>
      <c r="AKA18" s="265"/>
      <c r="AKB18" s="265"/>
      <c r="AKC18" s="265"/>
      <c r="AKD18" s="265"/>
      <c r="AKE18" s="265"/>
      <c r="AKF18" s="265"/>
      <c r="AKG18" s="265"/>
      <c r="AKH18" s="265"/>
      <c r="AKI18" s="265"/>
      <c r="AKJ18" s="265"/>
      <c r="AKK18" s="265"/>
      <c r="AKL18" s="265"/>
      <c r="AKM18" s="265"/>
      <c r="AKN18" s="265"/>
      <c r="AKO18" s="265"/>
      <c r="AKP18" s="265"/>
      <c r="AKQ18" s="265"/>
      <c r="AKR18" s="265"/>
      <c r="AKS18" s="265"/>
      <c r="AKT18" s="265"/>
      <c r="AKU18" s="265"/>
      <c r="AKV18" s="265"/>
      <c r="AKW18" s="265"/>
      <c r="AKX18" s="265"/>
      <c r="AKY18" s="265"/>
      <c r="AKZ18" s="265"/>
      <c r="ALA18" s="265"/>
      <c r="ALB18" s="265"/>
      <c r="ALC18" s="265"/>
      <c r="ALD18" s="265"/>
      <c r="ALE18" s="265"/>
      <c r="ALF18" s="265"/>
      <c r="ALG18" s="265"/>
      <c r="ALH18" s="265"/>
      <c r="ALI18" s="265"/>
      <c r="ALJ18" s="265"/>
      <c r="ALK18" s="265"/>
      <c r="ALL18" s="265"/>
      <c r="ALM18" s="265"/>
      <c r="ALN18" s="265"/>
      <c r="ALO18" s="265"/>
      <c r="ALP18" s="265"/>
      <c r="ALQ18" s="265"/>
      <c r="ALR18" s="265"/>
      <c r="ALS18" s="265"/>
      <c r="ALT18" s="265"/>
      <c r="ALU18" s="265"/>
      <c r="ALV18" s="265"/>
      <c r="ALW18" s="265"/>
      <c r="ALX18" s="265"/>
      <c r="ALY18" s="265"/>
      <c r="ALZ18" s="265"/>
      <c r="AMA18" s="265"/>
      <c r="AMB18" s="265"/>
      <c r="AMC18" s="265"/>
      <c r="AMD18" s="265"/>
      <c r="AME18" s="265"/>
      <c r="AMF18" s="265"/>
      <c r="AMG18" s="265"/>
      <c r="AMH18" s="265"/>
      <c r="AMI18" s="265"/>
      <c r="AMJ18" s="265"/>
      <c r="AMK18" s="265"/>
    </row>
    <row r="19" spans="1:1025" s="264" customFormat="1" ht="33.75" customHeight="1">
      <c r="A19" s="307">
        <v>13</v>
      </c>
      <c r="B19" s="311" t="s">
        <v>1340</v>
      </c>
      <c r="C19" s="307" t="s">
        <v>1341</v>
      </c>
      <c r="D19" s="308" t="s">
        <v>1788</v>
      </c>
      <c r="E19" s="307" t="s">
        <v>1317</v>
      </c>
      <c r="F19" s="307">
        <v>20</v>
      </c>
      <c r="G19" s="309">
        <f>660*1.2</f>
        <v>792</v>
      </c>
      <c r="H19" s="309">
        <f t="shared" si="0"/>
        <v>660</v>
      </c>
      <c r="I19" s="307">
        <v>20</v>
      </c>
      <c r="J19" s="310">
        <f>G19/120*I19</f>
        <v>132</v>
      </c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  <c r="EK19" s="265"/>
      <c r="EL19" s="265"/>
      <c r="EM19" s="265"/>
      <c r="EN19" s="265"/>
      <c r="EO19" s="265"/>
      <c r="EP19" s="265"/>
      <c r="EQ19" s="265"/>
      <c r="ER19" s="265"/>
      <c r="ES19" s="265"/>
      <c r="ET19" s="265"/>
      <c r="EU19" s="265"/>
      <c r="EV19" s="265"/>
      <c r="EW19" s="265"/>
      <c r="EX19" s="265"/>
      <c r="EY19" s="265"/>
      <c r="EZ19" s="265"/>
      <c r="FA19" s="265"/>
      <c r="FB19" s="265"/>
      <c r="FC19" s="265"/>
      <c r="FD19" s="265"/>
      <c r="FE19" s="265"/>
      <c r="FF19" s="265"/>
      <c r="FG19" s="265"/>
      <c r="FH19" s="265"/>
      <c r="FI19" s="265"/>
      <c r="FJ19" s="265"/>
      <c r="FK19" s="265"/>
      <c r="FL19" s="265"/>
      <c r="FM19" s="265"/>
      <c r="FN19" s="265"/>
      <c r="FO19" s="265"/>
      <c r="FP19" s="265"/>
      <c r="FQ19" s="265"/>
      <c r="FR19" s="265"/>
      <c r="FS19" s="265"/>
      <c r="FT19" s="265"/>
      <c r="FU19" s="265"/>
      <c r="FV19" s="265"/>
      <c r="FW19" s="265"/>
      <c r="FX19" s="265"/>
      <c r="FY19" s="265"/>
      <c r="FZ19" s="265"/>
      <c r="GA19" s="265"/>
      <c r="GB19" s="265"/>
      <c r="GC19" s="265"/>
      <c r="GD19" s="265"/>
      <c r="GE19" s="265"/>
      <c r="GF19" s="265"/>
      <c r="GG19" s="265"/>
      <c r="GH19" s="265"/>
      <c r="GI19" s="265"/>
      <c r="GJ19" s="265"/>
      <c r="GK19" s="265"/>
      <c r="GL19" s="265"/>
      <c r="GM19" s="265"/>
      <c r="GN19" s="265"/>
      <c r="GO19" s="265"/>
      <c r="GP19" s="265"/>
      <c r="GQ19" s="265"/>
      <c r="GR19" s="265"/>
      <c r="GS19" s="265"/>
      <c r="GT19" s="265"/>
      <c r="GU19" s="265"/>
      <c r="GV19" s="265"/>
      <c r="GW19" s="265"/>
      <c r="GX19" s="265"/>
      <c r="GY19" s="265"/>
      <c r="GZ19" s="265"/>
      <c r="HA19" s="265"/>
      <c r="HB19" s="265"/>
      <c r="HC19" s="265"/>
      <c r="HD19" s="265"/>
      <c r="HE19" s="265"/>
      <c r="HF19" s="265"/>
      <c r="HG19" s="265"/>
      <c r="HH19" s="265"/>
      <c r="HI19" s="265"/>
      <c r="HJ19" s="265"/>
      <c r="HK19" s="265"/>
      <c r="HL19" s="265"/>
      <c r="HM19" s="265"/>
      <c r="HN19" s="265"/>
      <c r="HO19" s="265"/>
      <c r="HP19" s="265"/>
      <c r="HQ19" s="265"/>
      <c r="HR19" s="265"/>
      <c r="HS19" s="265"/>
      <c r="HT19" s="265"/>
      <c r="HU19" s="265"/>
      <c r="HV19" s="265"/>
      <c r="HW19" s="265"/>
      <c r="HX19" s="265"/>
      <c r="HY19" s="265"/>
      <c r="HZ19" s="265"/>
      <c r="IA19" s="265"/>
      <c r="IB19" s="265"/>
      <c r="IC19" s="265"/>
      <c r="ID19" s="265"/>
      <c r="IE19" s="265"/>
      <c r="IF19" s="265"/>
      <c r="IG19" s="265"/>
      <c r="IH19" s="265"/>
      <c r="II19" s="265"/>
      <c r="IJ19" s="265"/>
      <c r="IK19" s="265"/>
      <c r="IL19" s="265"/>
      <c r="IM19" s="265"/>
      <c r="IN19" s="265"/>
      <c r="IO19" s="265"/>
      <c r="IP19" s="265"/>
      <c r="IQ19" s="265"/>
      <c r="IR19" s="265"/>
      <c r="IS19" s="265"/>
      <c r="IT19" s="265"/>
      <c r="IU19" s="265"/>
      <c r="IV19" s="265"/>
      <c r="IW19" s="265"/>
      <c r="IX19" s="265"/>
      <c r="IY19" s="265"/>
      <c r="IZ19" s="265"/>
      <c r="JA19" s="265"/>
      <c r="JB19" s="265"/>
      <c r="JC19" s="265"/>
      <c r="JD19" s="265"/>
      <c r="JE19" s="265"/>
      <c r="JF19" s="265"/>
      <c r="JG19" s="265"/>
      <c r="JH19" s="265"/>
      <c r="JI19" s="265"/>
      <c r="JJ19" s="265"/>
      <c r="JK19" s="265"/>
      <c r="JL19" s="265"/>
      <c r="JM19" s="265"/>
      <c r="JN19" s="265"/>
      <c r="JO19" s="265"/>
      <c r="JP19" s="265"/>
      <c r="JQ19" s="265"/>
      <c r="JR19" s="265"/>
      <c r="JS19" s="265"/>
      <c r="JT19" s="265"/>
      <c r="JU19" s="265"/>
      <c r="JV19" s="265"/>
      <c r="JW19" s="265"/>
      <c r="JX19" s="265"/>
      <c r="JY19" s="265"/>
      <c r="JZ19" s="265"/>
      <c r="KA19" s="265"/>
      <c r="KB19" s="265"/>
      <c r="KC19" s="265"/>
      <c r="KD19" s="265"/>
      <c r="KE19" s="265"/>
      <c r="KF19" s="265"/>
      <c r="KG19" s="265"/>
      <c r="KH19" s="265"/>
      <c r="KI19" s="265"/>
      <c r="KJ19" s="265"/>
      <c r="KK19" s="265"/>
      <c r="KL19" s="265"/>
      <c r="KM19" s="265"/>
      <c r="KN19" s="265"/>
      <c r="KO19" s="265"/>
      <c r="KP19" s="265"/>
      <c r="KQ19" s="265"/>
      <c r="KR19" s="265"/>
      <c r="KS19" s="265"/>
      <c r="KT19" s="265"/>
      <c r="KU19" s="265"/>
      <c r="KV19" s="265"/>
      <c r="KW19" s="265"/>
      <c r="KX19" s="265"/>
      <c r="KY19" s="265"/>
      <c r="KZ19" s="265"/>
      <c r="LA19" s="265"/>
      <c r="LB19" s="265"/>
      <c r="LC19" s="265"/>
      <c r="LD19" s="265"/>
      <c r="LE19" s="265"/>
      <c r="LF19" s="265"/>
      <c r="LG19" s="265"/>
      <c r="LH19" s="265"/>
      <c r="LI19" s="265"/>
      <c r="LJ19" s="265"/>
      <c r="LK19" s="265"/>
      <c r="LL19" s="265"/>
      <c r="LM19" s="265"/>
      <c r="LN19" s="265"/>
      <c r="LO19" s="265"/>
      <c r="LP19" s="265"/>
      <c r="LQ19" s="265"/>
      <c r="LR19" s="265"/>
      <c r="LS19" s="265"/>
      <c r="LT19" s="265"/>
      <c r="LU19" s="265"/>
      <c r="LV19" s="265"/>
      <c r="LW19" s="265"/>
      <c r="LX19" s="265"/>
      <c r="LY19" s="265"/>
      <c r="LZ19" s="265"/>
      <c r="MA19" s="265"/>
      <c r="MB19" s="265"/>
      <c r="MC19" s="265"/>
      <c r="MD19" s="265"/>
      <c r="ME19" s="265"/>
      <c r="MF19" s="265"/>
      <c r="MG19" s="265"/>
      <c r="MH19" s="265"/>
      <c r="MI19" s="265"/>
      <c r="MJ19" s="265"/>
      <c r="MK19" s="265"/>
      <c r="ML19" s="265"/>
      <c r="MM19" s="265"/>
      <c r="MN19" s="265"/>
      <c r="MO19" s="265"/>
      <c r="MP19" s="265"/>
      <c r="MQ19" s="265"/>
      <c r="MR19" s="265"/>
      <c r="MS19" s="265"/>
      <c r="MT19" s="265"/>
      <c r="MU19" s="265"/>
      <c r="MV19" s="265"/>
      <c r="MW19" s="265"/>
      <c r="MX19" s="265"/>
      <c r="MY19" s="265"/>
      <c r="MZ19" s="265"/>
      <c r="NA19" s="265"/>
      <c r="NB19" s="265"/>
      <c r="NC19" s="265"/>
      <c r="ND19" s="265"/>
      <c r="NE19" s="265"/>
      <c r="NF19" s="265"/>
      <c r="NG19" s="265"/>
      <c r="NH19" s="265"/>
      <c r="NI19" s="265"/>
      <c r="NJ19" s="265"/>
      <c r="NK19" s="265"/>
      <c r="NL19" s="265"/>
      <c r="NM19" s="265"/>
      <c r="NN19" s="265"/>
      <c r="NO19" s="265"/>
      <c r="NP19" s="265"/>
      <c r="NQ19" s="265"/>
      <c r="NR19" s="265"/>
      <c r="NS19" s="265"/>
      <c r="NT19" s="265"/>
      <c r="NU19" s="265"/>
      <c r="NV19" s="265"/>
      <c r="NW19" s="265"/>
      <c r="NX19" s="265"/>
      <c r="NY19" s="265"/>
      <c r="NZ19" s="265"/>
      <c r="OA19" s="265"/>
      <c r="OB19" s="265"/>
      <c r="OC19" s="265"/>
      <c r="OD19" s="265"/>
      <c r="OE19" s="265"/>
      <c r="OF19" s="265"/>
      <c r="OG19" s="265"/>
      <c r="OH19" s="265"/>
      <c r="OI19" s="265"/>
      <c r="OJ19" s="265"/>
      <c r="OK19" s="265"/>
      <c r="OL19" s="265"/>
      <c r="OM19" s="265"/>
      <c r="ON19" s="265"/>
      <c r="OO19" s="265"/>
      <c r="OP19" s="265"/>
      <c r="OQ19" s="265"/>
      <c r="OR19" s="265"/>
      <c r="OS19" s="265"/>
      <c r="OT19" s="265"/>
      <c r="OU19" s="265"/>
      <c r="OV19" s="265"/>
      <c r="OW19" s="265"/>
      <c r="OX19" s="265"/>
      <c r="OY19" s="265"/>
      <c r="OZ19" s="265"/>
      <c r="PA19" s="265"/>
      <c r="PB19" s="265"/>
      <c r="PC19" s="265"/>
      <c r="PD19" s="265"/>
      <c r="PE19" s="265"/>
      <c r="PF19" s="265"/>
      <c r="PG19" s="265"/>
      <c r="PH19" s="265"/>
      <c r="PI19" s="265"/>
      <c r="PJ19" s="265"/>
      <c r="PK19" s="265"/>
      <c r="PL19" s="265"/>
      <c r="PM19" s="265"/>
      <c r="PN19" s="265"/>
      <c r="PO19" s="265"/>
      <c r="PP19" s="265"/>
      <c r="PQ19" s="265"/>
      <c r="PR19" s="265"/>
      <c r="PS19" s="265"/>
      <c r="PT19" s="265"/>
      <c r="PU19" s="265"/>
      <c r="PV19" s="265"/>
      <c r="PW19" s="265"/>
      <c r="PX19" s="265"/>
      <c r="PY19" s="265"/>
      <c r="PZ19" s="265"/>
      <c r="QA19" s="265"/>
      <c r="QB19" s="265"/>
      <c r="QC19" s="265"/>
      <c r="QD19" s="265"/>
      <c r="QE19" s="265"/>
      <c r="QF19" s="265"/>
      <c r="QG19" s="265"/>
      <c r="QH19" s="265"/>
      <c r="QI19" s="265"/>
      <c r="QJ19" s="265"/>
      <c r="QK19" s="265"/>
      <c r="QL19" s="265"/>
      <c r="QM19" s="265"/>
      <c r="QN19" s="265"/>
      <c r="QO19" s="265"/>
      <c r="QP19" s="265"/>
      <c r="QQ19" s="265"/>
      <c r="QR19" s="265"/>
      <c r="QS19" s="265"/>
      <c r="QT19" s="265"/>
      <c r="QU19" s="265"/>
      <c r="QV19" s="265"/>
      <c r="QW19" s="265"/>
      <c r="QX19" s="265"/>
      <c r="QY19" s="265"/>
      <c r="QZ19" s="265"/>
      <c r="RA19" s="265"/>
      <c r="RB19" s="265"/>
      <c r="RC19" s="265"/>
      <c r="RD19" s="265"/>
      <c r="RE19" s="265"/>
      <c r="RF19" s="265"/>
      <c r="RG19" s="265"/>
      <c r="RH19" s="265"/>
      <c r="RI19" s="265"/>
      <c r="RJ19" s="265"/>
      <c r="RK19" s="265"/>
      <c r="RL19" s="265"/>
      <c r="RM19" s="265"/>
      <c r="RN19" s="265"/>
      <c r="RO19" s="265"/>
      <c r="RP19" s="265"/>
      <c r="RQ19" s="265"/>
      <c r="RR19" s="265"/>
      <c r="RS19" s="265"/>
      <c r="RT19" s="265"/>
      <c r="RU19" s="265"/>
      <c r="RV19" s="265"/>
      <c r="RW19" s="265"/>
      <c r="RX19" s="265"/>
      <c r="RY19" s="265"/>
      <c r="RZ19" s="265"/>
      <c r="SA19" s="265"/>
      <c r="SB19" s="265"/>
      <c r="SC19" s="265"/>
      <c r="SD19" s="265"/>
      <c r="SE19" s="265"/>
      <c r="SF19" s="265"/>
      <c r="SG19" s="265"/>
      <c r="SH19" s="265"/>
      <c r="SI19" s="265"/>
      <c r="SJ19" s="265"/>
      <c r="SK19" s="265"/>
      <c r="SL19" s="265"/>
      <c r="SM19" s="265"/>
      <c r="SN19" s="265"/>
      <c r="SO19" s="265"/>
      <c r="SP19" s="265"/>
      <c r="SQ19" s="265"/>
      <c r="SR19" s="265"/>
      <c r="SS19" s="265"/>
      <c r="ST19" s="265"/>
      <c r="SU19" s="265"/>
      <c r="SV19" s="265"/>
      <c r="SW19" s="265"/>
      <c r="SX19" s="265"/>
      <c r="SY19" s="265"/>
      <c r="SZ19" s="265"/>
      <c r="TA19" s="265"/>
      <c r="TB19" s="265"/>
      <c r="TC19" s="265"/>
      <c r="TD19" s="265"/>
      <c r="TE19" s="265"/>
      <c r="TF19" s="265"/>
      <c r="TG19" s="265"/>
      <c r="TH19" s="265"/>
      <c r="TI19" s="265"/>
      <c r="TJ19" s="265"/>
      <c r="TK19" s="265"/>
      <c r="TL19" s="265"/>
      <c r="TM19" s="265"/>
      <c r="TN19" s="265"/>
      <c r="TO19" s="265"/>
      <c r="TP19" s="265"/>
      <c r="TQ19" s="265"/>
      <c r="TR19" s="265"/>
      <c r="TS19" s="265"/>
      <c r="TT19" s="265"/>
      <c r="TU19" s="265"/>
      <c r="TV19" s="265"/>
      <c r="TW19" s="265"/>
      <c r="TX19" s="265"/>
      <c r="TY19" s="265"/>
      <c r="TZ19" s="265"/>
      <c r="UA19" s="265"/>
      <c r="UB19" s="265"/>
      <c r="UC19" s="265"/>
      <c r="UD19" s="265"/>
      <c r="UE19" s="265"/>
      <c r="UF19" s="265"/>
      <c r="UG19" s="265"/>
      <c r="UH19" s="265"/>
      <c r="UI19" s="265"/>
      <c r="UJ19" s="265"/>
      <c r="UK19" s="265"/>
      <c r="UL19" s="265"/>
      <c r="UM19" s="265"/>
      <c r="UN19" s="265"/>
      <c r="UO19" s="265"/>
      <c r="UP19" s="265"/>
      <c r="UQ19" s="265"/>
      <c r="UR19" s="265"/>
      <c r="US19" s="265"/>
      <c r="UT19" s="265"/>
      <c r="UU19" s="265"/>
      <c r="UV19" s="265"/>
      <c r="UW19" s="265"/>
      <c r="UX19" s="265"/>
      <c r="UY19" s="265"/>
      <c r="UZ19" s="265"/>
      <c r="VA19" s="265"/>
      <c r="VB19" s="265"/>
      <c r="VC19" s="265"/>
      <c r="VD19" s="265"/>
      <c r="VE19" s="265"/>
      <c r="VF19" s="265"/>
      <c r="VG19" s="265"/>
      <c r="VH19" s="265"/>
      <c r="VI19" s="265"/>
      <c r="VJ19" s="265"/>
      <c r="VK19" s="265"/>
      <c r="VL19" s="265"/>
      <c r="VM19" s="265"/>
      <c r="VN19" s="265"/>
      <c r="VO19" s="265"/>
      <c r="VP19" s="265"/>
      <c r="VQ19" s="265"/>
      <c r="VR19" s="265"/>
      <c r="VS19" s="265"/>
      <c r="VT19" s="265"/>
      <c r="VU19" s="265"/>
      <c r="VV19" s="265"/>
      <c r="VW19" s="265"/>
      <c r="VX19" s="265"/>
      <c r="VY19" s="265"/>
      <c r="VZ19" s="265"/>
      <c r="WA19" s="265"/>
      <c r="WB19" s="265"/>
      <c r="WC19" s="265"/>
      <c r="WD19" s="265"/>
      <c r="WE19" s="265"/>
      <c r="WF19" s="265"/>
      <c r="WG19" s="265"/>
      <c r="WH19" s="265"/>
      <c r="WI19" s="265"/>
      <c r="WJ19" s="265"/>
      <c r="WK19" s="265"/>
      <c r="WL19" s="265"/>
      <c r="WM19" s="265"/>
      <c r="WN19" s="265"/>
      <c r="WO19" s="265"/>
      <c r="WP19" s="265"/>
      <c r="WQ19" s="265"/>
      <c r="WR19" s="265"/>
      <c r="WS19" s="265"/>
      <c r="WT19" s="265"/>
      <c r="WU19" s="265"/>
      <c r="WV19" s="265"/>
      <c r="WW19" s="265"/>
      <c r="WX19" s="265"/>
      <c r="WY19" s="265"/>
      <c r="WZ19" s="265"/>
      <c r="XA19" s="265"/>
      <c r="XB19" s="265"/>
      <c r="XC19" s="265"/>
      <c r="XD19" s="265"/>
      <c r="XE19" s="265"/>
      <c r="XF19" s="265"/>
      <c r="XG19" s="265"/>
      <c r="XH19" s="265"/>
      <c r="XI19" s="265"/>
      <c r="XJ19" s="265"/>
      <c r="XK19" s="265"/>
      <c r="XL19" s="265"/>
      <c r="XM19" s="265"/>
      <c r="XN19" s="265"/>
      <c r="XO19" s="265"/>
      <c r="XP19" s="265"/>
      <c r="XQ19" s="265"/>
      <c r="XR19" s="265"/>
      <c r="XS19" s="265"/>
      <c r="XT19" s="265"/>
      <c r="XU19" s="265"/>
      <c r="XV19" s="265"/>
      <c r="XW19" s="265"/>
      <c r="XX19" s="265"/>
      <c r="XY19" s="265"/>
      <c r="XZ19" s="265"/>
      <c r="YA19" s="265"/>
      <c r="YB19" s="265"/>
      <c r="YC19" s="265"/>
      <c r="YD19" s="265"/>
      <c r="YE19" s="265"/>
      <c r="YF19" s="265"/>
      <c r="YG19" s="265"/>
      <c r="YH19" s="265"/>
      <c r="YI19" s="265"/>
      <c r="YJ19" s="265"/>
      <c r="YK19" s="265"/>
      <c r="YL19" s="265"/>
      <c r="YM19" s="265"/>
      <c r="YN19" s="265"/>
      <c r="YO19" s="265"/>
      <c r="YP19" s="265"/>
      <c r="YQ19" s="265"/>
      <c r="YR19" s="265"/>
      <c r="YS19" s="265"/>
      <c r="YT19" s="265"/>
      <c r="YU19" s="265"/>
      <c r="YV19" s="265"/>
      <c r="YW19" s="265"/>
      <c r="YX19" s="265"/>
      <c r="YY19" s="265"/>
      <c r="YZ19" s="265"/>
      <c r="ZA19" s="265"/>
      <c r="ZB19" s="265"/>
      <c r="ZC19" s="265"/>
      <c r="ZD19" s="265"/>
      <c r="ZE19" s="265"/>
      <c r="ZF19" s="265"/>
      <c r="ZG19" s="265"/>
      <c r="ZH19" s="265"/>
      <c r="ZI19" s="265"/>
      <c r="ZJ19" s="265"/>
      <c r="ZK19" s="265"/>
      <c r="ZL19" s="265"/>
      <c r="ZM19" s="265"/>
      <c r="ZN19" s="265"/>
      <c r="ZO19" s="265"/>
      <c r="ZP19" s="265"/>
      <c r="ZQ19" s="265"/>
      <c r="ZR19" s="265"/>
      <c r="ZS19" s="265"/>
      <c r="ZT19" s="265"/>
      <c r="ZU19" s="265"/>
      <c r="ZV19" s="265"/>
      <c r="ZW19" s="265"/>
      <c r="ZX19" s="265"/>
      <c r="ZY19" s="265"/>
      <c r="ZZ19" s="265"/>
      <c r="AAA19" s="265"/>
      <c r="AAB19" s="265"/>
      <c r="AAC19" s="265"/>
      <c r="AAD19" s="265"/>
      <c r="AAE19" s="265"/>
      <c r="AAF19" s="265"/>
      <c r="AAG19" s="265"/>
      <c r="AAH19" s="265"/>
      <c r="AAI19" s="265"/>
      <c r="AAJ19" s="265"/>
      <c r="AAK19" s="265"/>
      <c r="AAL19" s="265"/>
      <c r="AAM19" s="265"/>
      <c r="AAN19" s="265"/>
      <c r="AAO19" s="265"/>
      <c r="AAP19" s="265"/>
      <c r="AAQ19" s="265"/>
      <c r="AAR19" s="265"/>
      <c r="AAS19" s="265"/>
      <c r="AAT19" s="265"/>
      <c r="AAU19" s="265"/>
      <c r="AAV19" s="265"/>
      <c r="AAW19" s="265"/>
      <c r="AAX19" s="265"/>
      <c r="AAY19" s="265"/>
      <c r="AAZ19" s="265"/>
      <c r="ABA19" s="265"/>
      <c r="ABB19" s="265"/>
      <c r="ABC19" s="265"/>
      <c r="ABD19" s="265"/>
      <c r="ABE19" s="265"/>
      <c r="ABF19" s="265"/>
      <c r="ABG19" s="265"/>
      <c r="ABH19" s="265"/>
      <c r="ABI19" s="265"/>
      <c r="ABJ19" s="265"/>
      <c r="ABK19" s="265"/>
      <c r="ABL19" s="265"/>
      <c r="ABM19" s="265"/>
      <c r="ABN19" s="265"/>
      <c r="ABO19" s="265"/>
      <c r="ABP19" s="265"/>
      <c r="ABQ19" s="265"/>
      <c r="ABR19" s="265"/>
      <c r="ABS19" s="265"/>
      <c r="ABT19" s="265"/>
      <c r="ABU19" s="265"/>
      <c r="ABV19" s="265"/>
      <c r="ABW19" s="265"/>
      <c r="ABX19" s="265"/>
      <c r="ABY19" s="265"/>
      <c r="ABZ19" s="265"/>
      <c r="ACA19" s="265"/>
      <c r="ACB19" s="265"/>
      <c r="ACC19" s="265"/>
      <c r="ACD19" s="265"/>
      <c r="ACE19" s="265"/>
      <c r="ACF19" s="265"/>
      <c r="ACG19" s="265"/>
      <c r="ACH19" s="265"/>
      <c r="ACI19" s="265"/>
      <c r="ACJ19" s="265"/>
      <c r="ACK19" s="265"/>
      <c r="ACL19" s="265"/>
      <c r="ACM19" s="265"/>
      <c r="ACN19" s="265"/>
      <c r="ACO19" s="265"/>
      <c r="ACP19" s="265"/>
      <c r="ACQ19" s="265"/>
      <c r="ACR19" s="265"/>
      <c r="ACS19" s="265"/>
      <c r="ACT19" s="265"/>
      <c r="ACU19" s="265"/>
      <c r="ACV19" s="265"/>
      <c r="ACW19" s="265"/>
      <c r="ACX19" s="265"/>
      <c r="ACY19" s="265"/>
      <c r="ACZ19" s="265"/>
      <c r="ADA19" s="265"/>
      <c r="ADB19" s="265"/>
      <c r="ADC19" s="265"/>
      <c r="ADD19" s="265"/>
      <c r="ADE19" s="265"/>
      <c r="ADF19" s="265"/>
      <c r="ADG19" s="265"/>
      <c r="ADH19" s="265"/>
      <c r="ADI19" s="265"/>
      <c r="ADJ19" s="265"/>
      <c r="ADK19" s="265"/>
      <c r="ADL19" s="265"/>
      <c r="ADM19" s="265"/>
      <c r="ADN19" s="265"/>
      <c r="ADO19" s="265"/>
      <c r="ADP19" s="265"/>
      <c r="ADQ19" s="265"/>
      <c r="ADR19" s="265"/>
      <c r="ADS19" s="265"/>
      <c r="ADT19" s="265"/>
      <c r="ADU19" s="265"/>
      <c r="ADV19" s="265"/>
      <c r="ADW19" s="265"/>
      <c r="ADX19" s="265"/>
      <c r="ADY19" s="265"/>
      <c r="ADZ19" s="265"/>
      <c r="AEA19" s="265"/>
      <c r="AEB19" s="265"/>
      <c r="AEC19" s="265"/>
      <c r="AED19" s="265"/>
      <c r="AEE19" s="265"/>
      <c r="AEF19" s="265"/>
      <c r="AEG19" s="265"/>
      <c r="AEH19" s="265"/>
      <c r="AEI19" s="265"/>
      <c r="AEJ19" s="265"/>
      <c r="AEK19" s="265"/>
      <c r="AEL19" s="265"/>
      <c r="AEM19" s="265"/>
      <c r="AEN19" s="265"/>
      <c r="AEO19" s="265"/>
      <c r="AEP19" s="265"/>
      <c r="AEQ19" s="265"/>
      <c r="AER19" s="265"/>
      <c r="AES19" s="265"/>
      <c r="AET19" s="265"/>
      <c r="AEU19" s="265"/>
      <c r="AEV19" s="265"/>
      <c r="AEW19" s="265"/>
      <c r="AEX19" s="265"/>
      <c r="AEY19" s="265"/>
      <c r="AEZ19" s="265"/>
      <c r="AFA19" s="265"/>
      <c r="AFB19" s="265"/>
      <c r="AFC19" s="265"/>
      <c r="AFD19" s="265"/>
      <c r="AFE19" s="265"/>
      <c r="AFF19" s="265"/>
      <c r="AFG19" s="265"/>
      <c r="AFH19" s="265"/>
      <c r="AFI19" s="265"/>
      <c r="AFJ19" s="265"/>
      <c r="AFK19" s="265"/>
      <c r="AFL19" s="265"/>
      <c r="AFM19" s="265"/>
      <c r="AFN19" s="265"/>
      <c r="AFO19" s="265"/>
      <c r="AFP19" s="265"/>
      <c r="AFQ19" s="265"/>
      <c r="AFR19" s="265"/>
      <c r="AFS19" s="265"/>
      <c r="AFT19" s="265"/>
      <c r="AFU19" s="265"/>
      <c r="AFV19" s="265"/>
      <c r="AFW19" s="265"/>
      <c r="AFX19" s="265"/>
      <c r="AFY19" s="265"/>
      <c r="AFZ19" s="265"/>
      <c r="AGA19" s="265"/>
      <c r="AGB19" s="265"/>
      <c r="AGC19" s="265"/>
      <c r="AGD19" s="265"/>
      <c r="AGE19" s="265"/>
      <c r="AGF19" s="265"/>
      <c r="AGG19" s="265"/>
      <c r="AGH19" s="265"/>
      <c r="AGI19" s="265"/>
      <c r="AGJ19" s="265"/>
      <c r="AGK19" s="265"/>
      <c r="AGL19" s="265"/>
      <c r="AGM19" s="265"/>
      <c r="AGN19" s="265"/>
      <c r="AGO19" s="265"/>
      <c r="AGP19" s="265"/>
      <c r="AGQ19" s="265"/>
      <c r="AGR19" s="265"/>
      <c r="AGS19" s="265"/>
      <c r="AGT19" s="265"/>
      <c r="AGU19" s="265"/>
      <c r="AGV19" s="265"/>
      <c r="AGW19" s="265"/>
      <c r="AGX19" s="265"/>
      <c r="AGY19" s="265"/>
      <c r="AGZ19" s="265"/>
      <c r="AHA19" s="265"/>
      <c r="AHB19" s="265"/>
      <c r="AHC19" s="265"/>
      <c r="AHD19" s="265"/>
      <c r="AHE19" s="265"/>
      <c r="AHF19" s="265"/>
      <c r="AHG19" s="265"/>
      <c r="AHH19" s="265"/>
      <c r="AHI19" s="265"/>
      <c r="AHJ19" s="265"/>
      <c r="AHK19" s="265"/>
      <c r="AHL19" s="265"/>
      <c r="AHM19" s="265"/>
      <c r="AHN19" s="265"/>
      <c r="AHO19" s="265"/>
      <c r="AHP19" s="265"/>
      <c r="AHQ19" s="265"/>
      <c r="AHR19" s="265"/>
      <c r="AHS19" s="265"/>
      <c r="AHT19" s="265"/>
      <c r="AHU19" s="265"/>
      <c r="AHV19" s="265"/>
      <c r="AHW19" s="265"/>
      <c r="AHX19" s="265"/>
      <c r="AHY19" s="265"/>
      <c r="AHZ19" s="265"/>
      <c r="AIA19" s="265"/>
      <c r="AIB19" s="265"/>
      <c r="AIC19" s="265"/>
      <c r="AID19" s="265"/>
      <c r="AIE19" s="265"/>
      <c r="AIF19" s="265"/>
      <c r="AIG19" s="265"/>
      <c r="AIH19" s="265"/>
      <c r="AII19" s="265"/>
      <c r="AIJ19" s="265"/>
      <c r="AIK19" s="265"/>
      <c r="AIL19" s="265"/>
      <c r="AIM19" s="265"/>
      <c r="AIN19" s="265"/>
      <c r="AIO19" s="265"/>
      <c r="AIP19" s="265"/>
      <c r="AIQ19" s="265"/>
      <c r="AIR19" s="265"/>
      <c r="AIS19" s="265"/>
      <c r="AIT19" s="265"/>
      <c r="AIU19" s="265"/>
      <c r="AIV19" s="265"/>
      <c r="AIW19" s="265"/>
      <c r="AIX19" s="265"/>
      <c r="AIY19" s="265"/>
      <c r="AIZ19" s="265"/>
      <c r="AJA19" s="265"/>
      <c r="AJB19" s="265"/>
      <c r="AJC19" s="265"/>
      <c r="AJD19" s="265"/>
      <c r="AJE19" s="265"/>
      <c r="AJF19" s="265"/>
      <c r="AJG19" s="265"/>
      <c r="AJH19" s="265"/>
      <c r="AJI19" s="265"/>
      <c r="AJJ19" s="265"/>
      <c r="AJK19" s="265"/>
      <c r="AJL19" s="265"/>
      <c r="AJM19" s="265"/>
      <c r="AJN19" s="265"/>
      <c r="AJO19" s="265"/>
      <c r="AJP19" s="265"/>
      <c r="AJQ19" s="265"/>
      <c r="AJR19" s="265"/>
      <c r="AJS19" s="265"/>
      <c r="AJT19" s="265"/>
      <c r="AJU19" s="265"/>
      <c r="AJV19" s="265"/>
      <c r="AJW19" s="265"/>
      <c r="AJX19" s="265"/>
      <c r="AJY19" s="265"/>
      <c r="AJZ19" s="265"/>
      <c r="AKA19" s="265"/>
      <c r="AKB19" s="265"/>
      <c r="AKC19" s="265"/>
      <c r="AKD19" s="265"/>
      <c r="AKE19" s="265"/>
      <c r="AKF19" s="265"/>
      <c r="AKG19" s="265"/>
      <c r="AKH19" s="265"/>
      <c r="AKI19" s="265"/>
      <c r="AKJ19" s="265"/>
      <c r="AKK19" s="265"/>
      <c r="AKL19" s="265"/>
      <c r="AKM19" s="265"/>
      <c r="AKN19" s="265"/>
      <c r="AKO19" s="265"/>
      <c r="AKP19" s="265"/>
      <c r="AKQ19" s="265"/>
      <c r="AKR19" s="265"/>
      <c r="AKS19" s="265"/>
      <c r="AKT19" s="265"/>
      <c r="AKU19" s="265"/>
      <c r="AKV19" s="265"/>
      <c r="AKW19" s="265"/>
      <c r="AKX19" s="265"/>
      <c r="AKY19" s="265"/>
      <c r="AKZ19" s="265"/>
      <c r="ALA19" s="265"/>
      <c r="ALB19" s="265"/>
      <c r="ALC19" s="265"/>
      <c r="ALD19" s="265"/>
      <c r="ALE19" s="265"/>
      <c r="ALF19" s="265"/>
      <c r="ALG19" s="265"/>
      <c r="ALH19" s="265"/>
      <c r="ALI19" s="265"/>
      <c r="ALJ19" s="265"/>
      <c r="ALK19" s="265"/>
      <c r="ALL19" s="265"/>
      <c r="ALM19" s="265"/>
      <c r="ALN19" s="265"/>
      <c r="ALO19" s="265"/>
      <c r="ALP19" s="265"/>
      <c r="ALQ19" s="265"/>
      <c r="ALR19" s="265"/>
      <c r="ALS19" s="265"/>
      <c r="ALT19" s="265"/>
      <c r="ALU19" s="265"/>
      <c r="ALV19" s="265"/>
      <c r="ALW19" s="265"/>
      <c r="ALX19" s="265"/>
      <c r="ALY19" s="265"/>
      <c r="ALZ19" s="265"/>
      <c r="AMA19" s="265"/>
      <c r="AMB19" s="265"/>
      <c r="AMC19" s="265"/>
      <c r="AMD19" s="265"/>
      <c r="AME19" s="265"/>
      <c r="AMF19" s="265"/>
      <c r="AMG19" s="265"/>
      <c r="AMH19" s="265"/>
      <c r="AMI19" s="265"/>
      <c r="AMJ19" s="265"/>
      <c r="AMK19" s="265"/>
    </row>
    <row r="20" spans="1:1025" s="264" customFormat="1" ht="19.5" customHeight="1">
      <c r="A20" s="307">
        <v>14</v>
      </c>
      <c r="B20" s="311" t="s">
        <v>1342</v>
      </c>
      <c r="C20" s="307" t="s">
        <v>1343</v>
      </c>
      <c r="D20" s="308" t="s">
        <v>1789</v>
      </c>
      <c r="E20" s="307" t="s">
        <v>1317</v>
      </c>
      <c r="F20" s="307" t="s">
        <v>1344</v>
      </c>
      <c r="G20" s="309">
        <v>77</v>
      </c>
      <c r="H20" s="309">
        <f t="shared" si="0"/>
        <v>70</v>
      </c>
      <c r="I20" s="307">
        <v>10</v>
      </c>
      <c r="J20" s="310">
        <f>G20/110*I20</f>
        <v>7</v>
      </c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  <c r="CK20" s="265"/>
      <c r="CL20" s="265"/>
      <c r="CM20" s="265"/>
      <c r="CN20" s="265"/>
      <c r="CO20" s="265"/>
      <c r="CP20" s="265"/>
      <c r="CQ20" s="265"/>
      <c r="CR20" s="265"/>
      <c r="CS20" s="265"/>
      <c r="CT20" s="265"/>
      <c r="CU20" s="265"/>
      <c r="CV20" s="265"/>
      <c r="CW20" s="265"/>
      <c r="CX20" s="265"/>
      <c r="CY20" s="265"/>
      <c r="CZ20" s="265"/>
      <c r="DA20" s="265"/>
      <c r="DB20" s="265"/>
      <c r="DC20" s="265"/>
      <c r="DD20" s="265"/>
      <c r="DE20" s="265"/>
      <c r="DF20" s="265"/>
      <c r="DG20" s="265"/>
      <c r="DH20" s="265"/>
      <c r="DI20" s="265"/>
      <c r="DJ20" s="265"/>
      <c r="DK20" s="265"/>
      <c r="DL20" s="265"/>
      <c r="DM20" s="265"/>
      <c r="DN20" s="265"/>
      <c r="DO20" s="265"/>
      <c r="DP20" s="265"/>
      <c r="DQ20" s="265"/>
      <c r="DR20" s="265"/>
      <c r="DS20" s="265"/>
      <c r="DT20" s="265"/>
      <c r="DU20" s="265"/>
      <c r="DV20" s="265"/>
      <c r="DW20" s="265"/>
      <c r="DX20" s="265"/>
      <c r="DY20" s="265"/>
      <c r="DZ20" s="265"/>
      <c r="EA20" s="265"/>
      <c r="EB20" s="265"/>
      <c r="EC20" s="265"/>
      <c r="ED20" s="265"/>
      <c r="EE20" s="265"/>
      <c r="EF20" s="265"/>
      <c r="EG20" s="265"/>
      <c r="EH20" s="265"/>
      <c r="EI20" s="265"/>
      <c r="EJ20" s="265"/>
      <c r="EK20" s="265"/>
      <c r="EL20" s="265"/>
      <c r="EM20" s="265"/>
      <c r="EN20" s="265"/>
      <c r="EO20" s="265"/>
      <c r="EP20" s="265"/>
      <c r="EQ20" s="265"/>
      <c r="ER20" s="265"/>
      <c r="ES20" s="265"/>
      <c r="ET20" s="265"/>
      <c r="EU20" s="265"/>
      <c r="EV20" s="265"/>
      <c r="EW20" s="265"/>
      <c r="EX20" s="265"/>
      <c r="EY20" s="265"/>
      <c r="EZ20" s="265"/>
      <c r="FA20" s="265"/>
      <c r="FB20" s="265"/>
      <c r="FC20" s="265"/>
      <c r="FD20" s="265"/>
      <c r="FE20" s="265"/>
      <c r="FF20" s="265"/>
      <c r="FG20" s="265"/>
      <c r="FH20" s="265"/>
      <c r="FI20" s="265"/>
      <c r="FJ20" s="265"/>
      <c r="FK20" s="265"/>
      <c r="FL20" s="265"/>
      <c r="FM20" s="265"/>
      <c r="FN20" s="265"/>
      <c r="FO20" s="265"/>
      <c r="FP20" s="265"/>
      <c r="FQ20" s="265"/>
      <c r="FR20" s="265"/>
      <c r="FS20" s="265"/>
      <c r="FT20" s="265"/>
      <c r="FU20" s="265"/>
      <c r="FV20" s="265"/>
      <c r="FW20" s="265"/>
      <c r="FX20" s="265"/>
      <c r="FY20" s="265"/>
      <c r="FZ20" s="265"/>
      <c r="GA20" s="265"/>
      <c r="GB20" s="265"/>
      <c r="GC20" s="265"/>
      <c r="GD20" s="265"/>
      <c r="GE20" s="265"/>
      <c r="GF20" s="265"/>
      <c r="GG20" s="265"/>
      <c r="GH20" s="265"/>
      <c r="GI20" s="265"/>
      <c r="GJ20" s="265"/>
      <c r="GK20" s="265"/>
      <c r="GL20" s="265"/>
      <c r="GM20" s="265"/>
      <c r="GN20" s="265"/>
      <c r="GO20" s="265"/>
      <c r="GP20" s="265"/>
      <c r="GQ20" s="265"/>
      <c r="GR20" s="265"/>
      <c r="GS20" s="265"/>
      <c r="GT20" s="265"/>
      <c r="GU20" s="265"/>
      <c r="GV20" s="265"/>
      <c r="GW20" s="265"/>
      <c r="GX20" s="265"/>
      <c r="GY20" s="265"/>
      <c r="GZ20" s="265"/>
      <c r="HA20" s="265"/>
      <c r="HB20" s="265"/>
      <c r="HC20" s="265"/>
      <c r="HD20" s="265"/>
      <c r="HE20" s="265"/>
      <c r="HF20" s="265"/>
      <c r="HG20" s="265"/>
      <c r="HH20" s="265"/>
      <c r="HI20" s="265"/>
      <c r="HJ20" s="265"/>
      <c r="HK20" s="265"/>
      <c r="HL20" s="265"/>
      <c r="HM20" s="265"/>
      <c r="HN20" s="265"/>
      <c r="HO20" s="265"/>
      <c r="HP20" s="265"/>
      <c r="HQ20" s="265"/>
      <c r="HR20" s="265"/>
      <c r="HS20" s="265"/>
      <c r="HT20" s="265"/>
      <c r="HU20" s="265"/>
      <c r="HV20" s="265"/>
      <c r="HW20" s="265"/>
      <c r="HX20" s="265"/>
      <c r="HY20" s="265"/>
      <c r="HZ20" s="265"/>
      <c r="IA20" s="265"/>
      <c r="IB20" s="265"/>
      <c r="IC20" s="265"/>
      <c r="ID20" s="265"/>
      <c r="IE20" s="265"/>
      <c r="IF20" s="265"/>
      <c r="IG20" s="265"/>
      <c r="IH20" s="265"/>
      <c r="II20" s="265"/>
      <c r="IJ20" s="265"/>
      <c r="IK20" s="265"/>
      <c r="IL20" s="265"/>
      <c r="IM20" s="265"/>
      <c r="IN20" s="265"/>
      <c r="IO20" s="265"/>
      <c r="IP20" s="265"/>
      <c r="IQ20" s="265"/>
      <c r="IR20" s="265"/>
      <c r="IS20" s="265"/>
      <c r="IT20" s="265"/>
      <c r="IU20" s="265"/>
      <c r="IV20" s="265"/>
      <c r="IW20" s="265"/>
      <c r="IX20" s="265"/>
      <c r="IY20" s="265"/>
      <c r="IZ20" s="265"/>
      <c r="JA20" s="265"/>
      <c r="JB20" s="265"/>
      <c r="JC20" s="265"/>
      <c r="JD20" s="265"/>
      <c r="JE20" s="265"/>
      <c r="JF20" s="265"/>
      <c r="JG20" s="265"/>
      <c r="JH20" s="265"/>
      <c r="JI20" s="265"/>
      <c r="JJ20" s="265"/>
      <c r="JK20" s="265"/>
      <c r="JL20" s="265"/>
      <c r="JM20" s="265"/>
      <c r="JN20" s="265"/>
      <c r="JO20" s="265"/>
      <c r="JP20" s="265"/>
      <c r="JQ20" s="265"/>
      <c r="JR20" s="265"/>
      <c r="JS20" s="265"/>
      <c r="JT20" s="265"/>
      <c r="JU20" s="265"/>
      <c r="JV20" s="265"/>
      <c r="JW20" s="265"/>
      <c r="JX20" s="265"/>
      <c r="JY20" s="265"/>
      <c r="JZ20" s="265"/>
      <c r="KA20" s="265"/>
      <c r="KB20" s="265"/>
      <c r="KC20" s="265"/>
      <c r="KD20" s="265"/>
      <c r="KE20" s="265"/>
      <c r="KF20" s="265"/>
      <c r="KG20" s="265"/>
      <c r="KH20" s="265"/>
      <c r="KI20" s="265"/>
      <c r="KJ20" s="265"/>
      <c r="KK20" s="265"/>
      <c r="KL20" s="265"/>
      <c r="KM20" s="265"/>
      <c r="KN20" s="265"/>
      <c r="KO20" s="265"/>
      <c r="KP20" s="265"/>
      <c r="KQ20" s="265"/>
      <c r="KR20" s="265"/>
      <c r="KS20" s="265"/>
      <c r="KT20" s="265"/>
      <c r="KU20" s="265"/>
      <c r="KV20" s="265"/>
      <c r="KW20" s="265"/>
      <c r="KX20" s="265"/>
      <c r="KY20" s="265"/>
      <c r="KZ20" s="265"/>
      <c r="LA20" s="265"/>
      <c r="LB20" s="265"/>
      <c r="LC20" s="265"/>
      <c r="LD20" s="265"/>
      <c r="LE20" s="265"/>
      <c r="LF20" s="265"/>
      <c r="LG20" s="265"/>
      <c r="LH20" s="265"/>
      <c r="LI20" s="265"/>
      <c r="LJ20" s="265"/>
      <c r="LK20" s="265"/>
      <c r="LL20" s="265"/>
      <c r="LM20" s="265"/>
      <c r="LN20" s="265"/>
      <c r="LO20" s="265"/>
      <c r="LP20" s="265"/>
      <c r="LQ20" s="265"/>
      <c r="LR20" s="265"/>
      <c r="LS20" s="265"/>
      <c r="LT20" s="265"/>
      <c r="LU20" s="265"/>
      <c r="LV20" s="265"/>
      <c r="LW20" s="265"/>
      <c r="LX20" s="265"/>
      <c r="LY20" s="265"/>
      <c r="LZ20" s="265"/>
      <c r="MA20" s="265"/>
      <c r="MB20" s="265"/>
      <c r="MC20" s="265"/>
      <c r="MD20" s="265"/>
      <c r="ME20" s="265"/>
      <c r="MF20" s="265"/>
      <c r="MG20" s="265"/>
      <c r="MH20" s="265"/>
      <c r="MI20" s="265"/>
      <c r="MJ20" s="265"/>
      <c r="MK20" s="265"/>
      <c r="ML20" s="265"/>
      <c r="MM20" s="265"/>
      <c r="MN20" s="265"/>
      <c r="MO20" s="265"/>
      <c r="MP20" s="265"/>
      <c r="MQ20" s="265"/>
      <c r="MR20" s="265"/>
      <c r="MS20" s="265"/>
      <c r="MT20" s="265"/>
      <c r="MU20" s="265"/>
      <c r="MV20" s="265"/>
      <c r="MW20" s="265"/>
      <c r="MX20" s="265"/>
      <c r="MY20" s="265"/>
      <c r="MZ20" s="265"/>
      <c r="NA20" s="265"/>
      <c r="NB20" s="265"/>
      <c r="NC20" s="265"/>
      <c r="ND20" s="265"/>
      <c r="NE20" s="265"/>
      <c r="NF20" s="265"/>
      <c r="NG20" s="265"/>
      <c r="NH20" s="265"/>
      <c r="NI20" s="265"/>
      <c r="NJ20" s="265"/>
      <c r="NK20" s="265"/>
      <c r="NL20" s="265"/>
      <c r="NM20" s="265"/>
      <c r="NN20" s="265"/>
      <c r="NO20" s="265"/>
      <c r="NP20" s="265"/>
      <c r="NQ20" s="265"/>
      <c r="NR20" s="265"/>
      <c r="NS20" s="265"/>
      <c r="NT20" s="265"/>
      <c r="NU20" s="265"/>
      <c r="NV20" s="265"/>
      <c r="NW20" s="265"/>
      <c r="NX20" s="265"/>
      <c r="NY20" s="265"/>
      <c r="NZ20" s="265"/>
      <c r="OA20" s="265"/>
      <c r="OB20" s="265"/>
      <c r="OC20" s="265"/>
      <c r="OD20" s="265"/>
      <c r="OE20" s="265"/>
      <c r="OF20" s="265"/>
      <c r="OG20" s="265"/>
      <c r="OH20" s="265"/>
      <c r="OI20" s="265"/>
      <c r="OJ20" s="265"/>
      <c r="OK20" s="265"/>
      <c r="OL20" s="265"/>
      <c r="OM20" s="265"/>
      <c r="ON20" s="265"/>
      <c r="OO20" s="265"/>
      <c r="OP20" s="265"/>
      <c r="OQ20" s="265"/>
      <c r="OR20" s="265"/>
      <c r="OS20" s="265"/>
      <c r="OT20" s="265"/>
      <c r="OU20" s="265"/>
      <c r="OV20" s="265"/>
      <c r="OW20" s="265"/>
      <c r="OX20" s="265"/>
      <c r="OY20" s="265"/>
      <c r="OZ20" s="265"/>
      <c r="PA20" s="265"/>
      <c r="PB20" s="265"/>
      <c r="PC20" s="265"/>
      <c r="PD20" s="265"/>
      <c r="PE20" s="265"/>
      <c r="PF20" s="265"/>
      <c r="PG20" s="265"/>
      <c r="PH20" s="265"/>
      <c r="PI20" s="265"/>
      <c r="PJ20" s="265"/>
      <c r="PK20" s="265"/>
      <c r="PL20" s="265"/>
      <c r="PM20" s="265"/>
      <c r="PN20" s="265"/>
      <c r="PO20" s="265"/>
      <c r="PP20" s="265"/>
      <c r="PQ20" s="265"/>
      <c r="PR20" s="265"/>
      <c r="PS20" s="265"/>
      <c r="PT20" s="265"/>
      <c r="PU20" s="265"/>
      <c r="PV20" s="265"/>
      <c r="PW20" s="265"/>
      <c r="PX20" s="265"/>
      <c r="PY20" s="265"/>
      <c r="PZ20" s="265"/>
      <c r="QA20" s="265"/>
      <c r="QB20" s="265"/>
      <c r="QC20" s="265"/>
      <c r="QD20" s="265"/>
      <c r="QE20" s="265"/>
      <c r="QF20" s="265"/>
      <c r="QG20" s="265"/>
      <c r="QH20" s="265"/>
      <c r="QI20" s="265"/>
      <c r="QJ20" s="265"/>
      <c r="QK20" s="265"/>
      <c r="QL20" s="265"/>
      <c r="QM20" s="265"/>
      <c r="QN20" s="265"/>
      <c r="QO20" s="265"/>
      <c r="QP20" s="265"/>
      <c r="QQ20" s="265"/>
      <c r="QR20" s="265"/>
      <c r="QS20" s="265"/>
      <c r="QT20" s="265"/>
      <c r="QU20" s="265"/>
      <c r="QV20" s="265"/>
      <c r="QW20" s="265"/>
      <c r="QX20" s="265"/>
      <c r="QY20" s="265"/>
      <c r="QZ20" s="265"/>
      <c r="RA20" s="265"/>
      <c r="RB20" s="265"/>
      <c r="RC20" s="265"/>
      <c r="RD20" s="265"/>
      <c r="RE20" s="265"/>
      <c r="RF20" s="265"/>
      <c r="RG20" s="265"/>
      <c r="RH20" s="265"/>
      <c r="RI20" s="265"/>
      <c r="RJ20" s="265"/>
      <c r="RK20" s="265"/>
      <c r="RL20" s="265"/>
      <c r="RM20" s="265"/>
      <c r="RN20" s="265"/>
      <c r="RO20" s="265"/>
      <c r="RP20" s="265"/>
      <c r="RQ20" s="265"/>
      <c r="RR20" s="265"/>
      <c r="RS20" s="265"/>
      <c r="RT20" s="265"/>
      <c r="RU20" s="265"/>
      <c r="RV20" s="265"/>
      <c r="RW20" s="265"/>
      <c r="RX20" s="265"/>
      <c r="RY20" s="265"/>
      <c r="RZ20" s="265"/>
      <c r="SA20" s="265"/>
      <c r="SB20" s="265"/>
      <c r="SC20" s="265"/>
      <c r="SD20" s="265"/>
      <c r="SE20" s="265"/>
      <c r="SF20" s="265"/>
      <c r="SG20" s="265"/>
      <c r="SH20" s="265"/>
      <c r="SI20" s="265"/>
      <c r="SJ20" s="265"/>
      <c r="SK20" s="265"/>
      <c r="SL20" s="265"/>
      <c r="SM20" s="265"/>
      <c r="SN20" s="265"/>
      <c r="SO20" s="265"/>
      <c r="SP20" s="265"/>
      <c r="SQ20" s="265"/>
      <c r="SR20" s="265"/>
      <c r="SS20" s="265"/>
      <c r="ST20" s="265"/>
      <c r="SU20" s="265"/>
      <c r="SV20" s="265"/>
      <c r="SW20" s="265"/>
      <c r="SX20" s="265"/>
      <c r="SY20" s="265"/>
      <c r="SZ20" s="265"/>
      <c r="TA20" s="265"/>
      <c r="TB20" s="265"/>
      <c r="TC20" s="265"/>
      <c r="TD20" s="265"/>
      <c r="TE20" s="265"/>
      <c r="TF20" s="265"/>
      <c r="TG20" s="265"/>
      <c r="TH20" s="265"/>
      <c r="TI20" s="265"/>
      <c r="TJ20" s="265"/>
      <c r="TK20" s="265"/>
      <c r="TL20" s="265"/>
      <c r="TM20" s="265"/>
      <c r="TN20" s="265"/>
      <c r="TO20" s="265"/>
      <c r="TP20" s="265"/>
      <c r="TQ20" s="265"/>
      <c r="TR20" s="265"/>
      <c r="TS20" s="265"/>
      <c r="TT20" s="265"/>
      <c r="TU20" s="265"/>
      <c r="TV20" s="265"/>
      <c r="TW20" s="265"/>
      <c r="TX20" s="265"/>
      <c r="TY20" s="265"/>
      <c r="TZ20" s="265"/>
      <c r="UA20" s="265"/>
      <c r="UB20" s="265"/>
      <c r="UC20" s="265"/>
      <c r="UD20" s="265"/>
      <c r="UE20" s="265"/>
      <c r="UF20" s="265"/>
      <c r="UG20" s="265"/>
      <c r="UH20" s="265"/>
      <c r="UI20" s="265"/>
      <c r="UJ20" s="265"/>
      <c r="UK20" s="265"/>
      <c r="UL20" s="265"/>
      <c r="UM20" s="265"/>
      <c r="UN20" s="265"/>
      <c r="UO20" s="265"/>
      <c r="UP20" s="265"/>
      <c r="UQ20" s="265"/>
      <c r="UR20" s="265"/>
      <c r="US20" s="265"/>
      <c r="UT20" s="265"/>
      <c r="UU20" s="265"/>
      <c r="UV20" s="265"/>
      <c r="UW20" s="265"/>
      <c r="UX20" s="265"/>
      <c r="UY20" s="265"/>
      <c r="UZ20" s="265"/>
      <c r="VA20" s="265"/>
      <c r="VB20" s="265"/>
      <c r="VC20" s="265"/>
      <c r="VD20" s="265"/>
      <c r="VE20" s="265"/>
      <c r="VF20" s="265"/>
      <c r="VG20" s="265"/>
      <c r="VH20" s="265"/>
      <c r="VI20" s="265"/>
      <c r="VJ20" s="265"/>
      <c r="VK20" s="265"/>
      <c r="VL20" s="265"/>
      <c r="VM20" s="265"/>
      <c r="VN20" s="265"/>
      <c r="VO20" s="265"/>
      <c r="VP20" s="265"/>
      <c r="VQ20" s="265"/>
      <c r="VR20" s="265"/>
      <c r="VS20" s="265"/>
      <c r="VT20" s="265"/>
      <c r="VU20" s="265"/>
      <c r="VV20" s="265"/>
      <c r="VW20" s="265"/>
      <c r="VX20" s="265"/>
      <c r="VY20" s="265"/>
      <c r="VZ20" s="265"/>
      <c r="WA20" s="265"/>
      <c r="WB20" s="265"/>
      <c r="WC20" s="265"/>
      <c r="WD20" s="265"/>
      <c r="WE20" s="265"/>
      <c r="WF20" s="265"/>
      <c r="WG20" s="265"/>
      <c r="WH20" s="265"/>
      <c r="WI20" s="265"/>
      <c r="WJ20" s="265"/>
      <c r="WK20" s="265"/>
      <c r="WL20" s="265"/>
      <c r="WM20" s="265"/>
      <c r="WN20" s="265"/>
      <c r="WO20" s="265"/>
      <c r="WP20" s="265"/>
      <c r="WQ20" s="265"/>
      <c r="WR20" s="265"/>
      <c r="WS20" s="265"/>
      <c r="WT20" s="265"/>
      <c r="WU20" s="265"/>
      <c r="WV20" s="265"/>
      <c r="WW20" s="265"/>
      <c r="WX20" s="265"/>
      <c r="WY20" s="265"/>
      <c r="WZ20" s="265"/>
      <c r="XA20" s="265"/>
      <c r="XB20" s="265"/>
      <c r="XC20" s="265"/>
      <c r="XD20" s="265"/>
      <c r="XE20" s="265"/>
      <c r="XF20" s="265"/>
      <c r="XG20" s="265"/>
      <c r="XH20" s="265"/>
      <c r="XI20" s="265"/>
      <c r="XJ20" s="265"/>
      <c r="XK20" s="265"/>
      <c r="XL20" s="265"/>
      <c r="XM20" s="265"/>
      <c r="XN20" s="265"/>
      <c r="XO20" s="265"/>
      <c r="XP20" s="265"/>
      <c r="XQ20" s="265"/>
      <c r="XR20" s="265"/>
      <c r="XS20" s="265"/>
      <c r="XT20" s="265"/>
      <c r="XU20" s="265"/>
      <c r="XV20" s="265"/>
      <c r="XW20" s="265"/>
      <c r="XX20" s="265"/>
      <c r="XY20" s="265"/>
      <c r="XZ20" s="265"/>
      <c r="YA20" s="265"/>
      <c r="YB20" s="265"/>
      <c r="YC20" s="265"/>
      <c r="YD20" s="265"/>
      <c r="YE20" s="265"/>
      <c r="YF20" s="265"/>
      <c r="YG20" s="265"/>
      <c r="YH20" s="265"/>
      <c r="YI20" s="265"/>
      <c r="YJ20" s="265"/>
      <c r="YK20" s="265"/>
      <c r="YL20" s="265"/>
      <c r="YM20" s="265"/>
      <c r="YN20" s="265"/>
      <c r="YO20" s="265"/>
      <c r="YP20" s="265"/>
      <c r="YQ20" s="265"/>
      <c r="YR20" s="265"/>
      <c r="YS20" s="265"/>
      <c r="YT20" s="265"/>
      <c r="YU20" s="265"/>
      <c r="YV20" s="265"/>
      <c r="YW20" s="265"/>
      <c r="YX20" s="265"/>
      <c r="YY20" s="265"/>
      <c r="YZ20" s="265"/>
      <c r="ZA20" s="265"/>
      <c r="ZB20" s="265"/>
      <c r="ZC20" s="265"/>
      <c r="ZD20" s="265"/>
      <c r="ZE20" s="265"/>
      <c r="ZF20" s="265"/>
      <c r="ZG20" s="265"/>
      <c r="ZH20" s="265"/>
      <c r="ZI20" s="265"/>
      <c r="ZJ20" s="265"/>
      <c r="ZK20" s="265"/>
      <c r="ZL20" s="265"/>
      <c r="ZM20" s="265"/>
      <c r="ZN20" s="265"/>
      <c r="ZO20" s="265"/>
      <c r="ZP20" s="265"/>
      <c r="ZQ20" s="265"/>
      <c r="ZR20" s="265"/>
      <c r="ZS20" s="265"/>
      <c r="ZT20" s="265"/>
      <c r="ZU20" s="265"/>
      <c r="ZV20" s="265"/>
      <c r="ZW20" s="265"/>
      <c r="ZX20" s="265"/>
      <c r="ZY20" s="265"/>
      <c r="ZZ20" s="265"/>
      <c r="AAA20" s="265"/>
      <c r="AAB20" s="265"/>
      <c r="AAC20" s="265"/>
      <c r="AAD20" s="265"/>
      <c r="AAE20" s="265"/>
      <c r="AAF20" s="265"/>
      <c r="AAG20" s="265"/>
      <c r="AAH20" s="265"/>
      <c r="AAI20" s="265"/>
      <c r="AAJ20" s="265"/>
      <c r="AAK20" s="265"/>
      <c r="AAL20" s="265"/>
      <c r="AAM20" s="265"/>
      <c r="AAN20" s="265"/>
      <c r="AAO20" s="265"/>
      <c r="AAP20" s="265"/>
      <c r="AAQ20" s="265"/>
      <c r="AAR20" s="265"/>
      <c r="AAS20" s="265"/>
      <c r="AAT20" s="265"/>
      <c r="AAU20" s="265"/>
      <c r="AAV20" s="265"/>
      <c r="AAW20" s="265"/>
      <c r="AAX20" s="265"/>
      <c r="AAY20" s="265"/>
      <c r="AAZ20" s="265"/>
      <c r="ABA20" s="265"/>
      <c r="ABB20" s="265"/>
      <c r="ABC20" s="265"/>
      <c r="ABD20" s="265"/>
      <c r="ABE20" s="265"/>
      <c r="ABF20" s="265"/>
      <c r="ABG20" s="265"/>
      <c r="ABH20" s="265"/>
      <c r="ABI20" s="265"/>
      <c r="ABJ20" s="265"/>
      <c r="ABK20" s="265"/>
      <c r="ABL20" s="265"/>
      <c r="ABM20" s="265"/>
      <c r="ABN20" s="265"/>
      <c r="ABO20" s="265"/>
      <c r="ABP20" s="265"/>
      <c r="ABQ20" s="265"/>
      <c r="ABR20" s="265"/>
      <c r="ABS20" s="265"/>
      <c r="ABT20" s="265"/>
      <c r="ABU20" s="265"/>
      <c r="ABV20" s="265"/>
      <c r="ABW20" s="265"/>
      <c r="ABX20" s="265"/>
      <c r="ABY20" s="265"/>
      <c r="ABZ20" s="265"/>
      <c r="ACA20" s="265"/>
      <c r="ACB20" s="265"/>
      <c r="ACC20" s="265"/>
      <c r="ACD20" s="265"/>
      <c r="ACE20" s="265"/>
      <c r="ACF20" s="265"/>
      <c r="ACG20" s="265"/>
      <c r="ACH20" s="265"/>
      <c r="ACI20" s="265"/>
      <c r="ACJ20" s="265"/>
      <c r="ACK20" s="265"/>
      <c r="ACL20" s="265"/>
      <c r="ACM20" s="265"/>
      <c r="ACN20" s="265"/>
      <c r="ACO20" s="265"/>
      <c r="ACP20" s="265"/>
      <c r="ACQ20" s="265"/>
      <c r="ACR20" s="265"/>
      <c r="ACS20" s="265"/>
      <c r="ACT20" s="265"/>
      <c r="ACU20" s="265"/>
      <c r="ACV20" s="265"/>
      <c r="ACW20" s="265"/>
      <c r="ACX20" s="265"/>
      <c r="ACY20" s="265"/>
      <c r="ACZ20" s="265"/>
      <c r="ADA20" s="265"/>
      <c r="ADB20" s="265"/>
      <c r="ADC20" s="265"/>
      <c r="ADD20" s="265"/>
      <c r="ADE20" s="265"/>
      <c r="ADF20" s="265"/>
      <c r="ADG20" s="265"/>
      <c r="ADH20" s="265"/>
      <c r="ADI20" s="265"/>
      <c r="ADJ20" s="265"/>
      <c r="ADK20" s="265"/>
      <c r="ADL20" s="265"/>
      <c r="ADM20" s="265"/>
      <c r="ADN20" s="265"/>
      <c r="ADO20" s="265"/>
      <c r="ADP20" s="265"/>
      <c r="ADQ20" s="265"/>
      <c r="ADR20" s="265"/>
      <c r="ADS20" s="265"/>
      <c r="ADT20" s="265"/>
      <c r="ADU20" s="265"/>
      <c r="ADV20" s="265"/>
      <c r="ADW20" s="265"/>
      <c r="ADX20" s="265"/>
      <c r="ADY20" s="265"/>
      <c r="ADZ20" s="265"/>
      <c r="AEA20" s="265"/>
      <c r="AEB20" s="265"/>
      <c r="AEC20" s="265"/>
      <c r="AED20" s="265"/>
      <c r="AEE20" s="265"/>
      <c r="AEF20" s="265"/>
      <c r="AEG20" s="265"/>
      <c r="AEH20" s="265"/>
      <c r="AEI20" s="265"/>
      <c r="AEJ20" s="265"/>
      <c r="AEK20" s="265"/>
      <c r="AEL20" s="265"/>
      <c r="AEM20" s="265"/>
      <c r="AEN20" s="265"/>
      <c r="AEO20" s="265"/>
      <c r="AEP20" s="265"/>
      <c r="AEQ20" s="265"/>
      <c r="AER20" s="265"/>
      <c r="AES20" s="265"/>
      <c r="AET20" s="265"/>
      <c r="AEU20" s="265"/>
      <c r="AEV20" s="265"/>
      <c r="AEW20" s="265"/>
      <c r="AEX20" s="265"/>
      <c r="AEY20" s="265"/>
      <c r="AEZ20" s="265"/>
      <c r="AFA20" s="265"/>
      <c r="AFB20" s="265"/>
      <c r="AFC20" s="265"/>
      <c r="AFD20" s="265"/>
      <c r="AFE20" s="265"/>
      <c r="AFF20" s="265"/>
      <c r="AFG20" s="265"/>
      <c r="AFH20" s="265"/>
      <c r="AFI20" s="265"/>
      <c r="AFJ20" s="265"/>
      <c r="AFK20" s="265"/>
      <c r="AFL20" s="265"/>
      <c r="AFM20" s="265"/>
      <c r="AFN20" s="265"/>
      <c r="AFO20" s="265"/>
      <c r="AFP20" s="265"/>
      <c r="AFQ20" s="265"/>
      <c r="AFR20" s="265"/>
      <c r="AFS20" s="265"/>
      <c r="AFT20" s="265"/>
      <c r="AFU20" s="265"/>
      <c r="AFV20" s="265"/>
      <c r="AFW20" s="265"/>
      <c r="AFX20" s="265"/>
      <c r="AFY20" s="265"/>
      <c r="AFZ20" s="265"/>
      <c r="AGA20" s="265"/>
      <c r="AGB20" s="265"/>
      <c r="AGC20" s="265"/>
      <c r="AGD20" s="265"/>
      <c r="AGE20" s="265"/>
      <c r="AGF20" s="265"/>
      <c r="AGG20" s="265"/>
      <c r="AGH20" s="265"/>
      <c r="AGI20" s="265"/>
      <c r="AGJ20" s="265"/>
      <c r="AGK20" s="265"/>
      <c r="AGL20" s="265"/>
      <c r="AGM20" s="265"/>
      <c r="AGN20" s="265"/>
      <c r="AGO20" s="265"/>
      <c r="AGP20" s="265"/>
      <c r="AGQ20" s="265"/>
      <c r="AGR20" s="265"/>
      <c r="AGS20" s="265"/>
      <c r="AGT20" s="265"/>
      <c r="AGU20" s="265"/>
      <c r="AGV20" s="265"/>
      <c r="AGW20" s="265"/>
      <c r="AGX20" s="265"/>
      <c r="AGY20" s="265"/>
      <c r="AGZ20" s="265"/>
      <c r="AHA20" s="265"/>
      <c r="AHB20" s="265"/>
      <c r="AHC20" s="265"/>
      <c r="AHD20" s="265"/>
      <c r="AHE20" s="265"/>
      <c r="AHF20" s="265"/>
      <c r="AHG20" s="265"/>
      <c r="AHH20" s="265"/>
      <c r="AHI20" s="265"/>
      <c r="AHJ20" s="265"/>
      <c r="AHK20" s="265"/>
      <c r="AHL20" s="265"/>
      <c r="AHM20" s="265"/>
      <c r="AHN20" s="265"/>
      <c r="AHO20" s="265"/>
      <c r="AHP20" s="265"/>
      <c r="AHQ20" s="265"/>
      <c r="AHR20" s="265"/>
      <c r="AHS20" s="265"/>
      <c r="AHT20" s="265"/>
      <c r="AHU20" s="265"/>
      <c r="AHV20" s="265"/>
      <c r="AHW20" s="265"/>
      <c r="AHX20" s="265"/>
      <c r="AHY20" s="265"/>
      <c r="AHZ20" s="265"/>
      <c r="AIA20" s="265"/>
      <c r="AIB20" s="265"/>
      <c r="AIC20" s="265"/>
      <c r="AID20" s="265"/>
      <c r="AIE20" s="265"/>
      <c r="AIF20" s="265"/>
      <c r="AIG20" s="265"/>
      <c r="AIH20" s="265"/>
      <c r="AII20" s="265"/>
      <c r="AIJ20" s="265"/>
      <c r="AIK20" s="265"/>
      <c r="AIL20" s="265"/>
      <c r="AIM20" s="265"/>
      <c r="AIN20" s="265"/>
      <c r="AIO20" s="265"/>
      <c r="AIP20" s="265"/>
      <c r="AIQ20" s="265"/>
      <c r="AIR20" s="265"/>
      <c r="AIS20" s="265"/>
      <c r="AIT20" s="265"/>
      <c r="AIU20" s="265"/>
      <c r="AIV20" s="265"/>
      <c r="AIW20" s="265"/>
      <c r="AIX20" s="265"/>
      <c r="AIY20" s="265"/>
      <c r="AIZ20" s="265"/>
      <c r="AJA20" s="265"/>
      <c r="AJB20" s="265"/>
      <c r="AJC20" s="265"/>
      <c r="AJD20" s="265"/>
      <c r="AJE20" s="265"/>
      <c r="AJF20" s="265"/>
      <c r="AJG20" s="265"/>
      <c r="AJH20" s="265"/>
      <c r="AJI20" s="265"/>
      <c r="AJJ20" s="265"/>
      <c r="AJK20" s="265"/>
      <c r="AJL20" s="265"/>
      <c r="AJM20" s="265"/>
      <c r="AJN20" s="265"/>
      <c r="AJO20" s="265"/>
      <c r="AJP20" s="265"/>
      <c r="AJQ20" s="265"/>
      <c r="AJR20" s="265"/>
      <c r="AJS20" s="265"/>
      <c r="AJT20" s="265"/>
      <c r="AJU20" s="265"/>
      <c r="AJV20" s="265"/>
      <c r="AJW20" s="265"/>
      <c r="AJX20" s="265"/>
      <c r="AJY20" s="265"/>
      <c r="AJZ20" s="265"/>
      <c r="AKA20" s="265"/>
      <c r="AKB20" s="265"/>
      <c r="AKC20" s="265"/>
      <c r="AKD20" s="265"/>
      <c r="AKE20" s="265"/>
      <c r="AKF20" s="265"/>
      <c r="AKG20" s="265"/>
      <c r="AKH20" s="265"/>
      <c r="AKI20" s="265"/>
      <c r="AKJ20" s="265"/>
      <c r="AKK20" s="265"/>
      <c r="AKL20" s="265"/>
      <c r="AKM20" s="265"/>
      <c r="AKN20" s="265"/>
      <c r="AKO20" s="265"/>
      <c r="AKP20" s="265"/>
      <c r="AKQ20" s="265"/>
      <c r="AKR20" s="265"/>
      <c r="AKS20" s="265"/>
      <c r="AKT20" s="265"/>
      <c r="AKU20" s="265"/>
      <c r="AKV20" s="265"/>
      <c r="AKW20" s="265"/>
      <c r="AKX20" s="265"/>
      <c r="AKY20" s="265"/>
      <c r="AKZ20" s="265"/>
      <c r="ALA20" s="265"/>
      <c r="ALB20" s="265"/>
      <c r="ALC20" s="265"/>
      <c r="ALD20" s="265"/>
      <c r="ALE20" s="265"/>
      <c r="ALF20" s="265"/>
      <c r="ALG20" s="265"/>
      <c r="ALH20" s="265"/>
      <c r="ALI20" s="265"/>
      <c r="ALJ20" s="265"/>
      <c r="ALK20" s="265"/>
      <c r="ALL20" s="265"/>
      <c r="ALM20" s="265"/>
      <c r="ALN20" s="265"/>
      <c r="ALO20" s="265"/>
      <c r="ALP20" s="265"/>
      <c r="ALQ20" s="265"/>
      <c r="ALR20" s="265"/>
      <c r="ALS20" s="265"/>
      <c r="ALT20" s="265"/>
      <c r="ALU20" s="265"/>
      <c r="ALV20" s="265"/>
      <c r="ALW20" s="265"/>
      <c r="ALX20" s="265"/>
      <c r="ALY20" s="265"/>
      <c r="ALZ20" s="265"/>
      <c r="AMA20" s="265"/>
      <c r="AMB20" s="265"/>
      <c r="AMC20" s="265"/>
      <c r="AMD20" s="265"/>
      <c r="AME20" s="265"/>
      <c r="AMF20" s="265"/>
      <c r="AMG20" s="265"/>
      <c r="AMH20" s="265"/>
      <c r="AMI20" s="265"/>
      <c r="AMJ20" s="265"/>
      <c r="AMK20" s="265"/>
    </row>
    <row r="21" spans="1:1025" s="264" customFormat="1" ht="19.5" customHeight="1">
      <c r="A21" s="307">
        <v>15</v>
      </c>
      <c r="B21" s="311" t="s">
        <v>1345</v>
      </c>
      <c r="C21" s="307" t="s">
        <v>1346</v>
      </c>
      <c r="D21" s="308" t="s">
        <v>1790</v>
      </c>
      <c r="E21" s="307" t="s">
        <v>1317</v>
      </c>
      <c r="F21" s="307" t="s">
        <v>1344</v>
      </c>
      <c r="G21" s="309">
        <v>77</v>
      </c>
      <c r="H21" s="309">
        <f t="shared" si="0"/>
        <v>70</v>
      </c>
      <c r="I21" s="307">
        <v>10</v>
      </c>
      <c r="J21" s="310">
        <f>G21/110*I21</f>
        <v>7</v>
      </c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5"/>
      <c r="CM21" s="265"/>
      <c r="CN21" s="265"/>
      <c r="CO21" s="265"/>
      <c r="CP21" s="265"/>
      <c r="CQ21" s="265"/>
      <c r="CR21" s="265"/>
      <c r="CS21" s="265"/>
      <c r="CT21" s="265"/>
      <c r="CU21" s="265"/>
      <c r="CV21" s="265"/>
      <c r="CW21" s="265"/>
      <c r="CX21" s="265"/>
      <c r="CY21" s="265"/>
      <c r="CZ21" s="265"/>
      <c r="DA21" s="265"/>
      <c r="DB21" s="265"/>
      <c r="DC21" s="265"/>
      <c r="DD21" s="265"/>
      <c r="DE21" s="265"/>
      <c r="DF21" s="265"/>
      <c r="DG21" s="265"/>
      <c r="DH21" s="265"/>
      <c r="DI21" s="265"/>
      <c r="DJ21" s="265"/>
      <c r="DK21" s="265"/>
      <c r="DL21" s="265"/>
      <c r="DM21" s="265"/>
      <c r="DN21" s="265"/>
      <c r="DO21" s="265"/>
      <c r="DP21" s="265"/>
      <c r="DQ21" s="265"/>
      <c r="DR21" s="265"/>
      <c r="DS21" s="265"/>
      <c r="DT21" s="265"/>
      <c r="DU21" s="265"/>
      <c r="DV21" s="265"/>
      <c r="DW21" s="265"/>
      <c r="DX21" s="265"/>
      <c r="DY21" s="265"/>
      <c r="DZ21" s="265"/>
      <c r="EA21" s="265"/>
      <c r="EB21" s="265"/>
      <c r="EC21" s="265"/>
      <c r="ED21" s="265"/>
      <c r="EE21" s="265"/>
      <c r="EF21" s="265"/>
      <c r="EG21" s="265"/>
      <c r="EH21" s="265"/>
      <c r="EI21" s="265"/>
      <c r="EJ21" s="265"/>
      <c r="EK21" s="265"/>
      <c r="EL21" s="265"/>
      <c r="EM21" s="265"/>
      <c r="EN21" s="265"/>
      <c r="EO21" s="265"/>
      <c r="EP21" s="265"/>
      <c r="EQ21" s="265"/>
      <c r="ER21" s="265"/>
      <c r="ES21" s="265"/>
      <c r="ET21" s="265"/>
      <c r="EU21" s="265"/>
      <c r="EV21" s="265"/>
      <c r="EW21" s="265"/>
      <c r="EX21" s="265"/>
      <c r="EY21" s="265"/>
      <c r="EZ21" s="265"/>
      <c r="FA21" s="265"/>
      <c r="FB21" s="265"/>
      <c r="FC21" s="265"/>
      <c r="FD21" s="265"/>
      <c r="FE21" s="265"/>
      <c r="FF21" s="265"/>
      <c r="FG21" s="265"/>
      <c r="FH21" s="265"/>
      <c r="FI21" s="265"/>
      <c r="FJ21" s="265"/>
      <c r="FK21" s="265"/>
      <c r="FL21" s="265"/>
      <c r="FM21" s="265"/>
      <c r="FN21" s="265"/>
      <c r="FO21" s="265"/>
      <c r="FP21" s="265"/>
      <c r="FQ21" s="265"/>
      <c r="FR21" s="265"/>
      <c r="FS21" s="265"/>
      <c r="FT21" s="265"/>
      <c r="FU21" s="265"/>
      <c r="FV21" s="265"/>
      <c r="FW21" s="265"/>
      <c r="FX21" s="265"/>
      <c r="FY21" s="265"/>
      <c r="FZ21" s="265"/>
      <c r="GA21" s="265"/>
      <c r="GB21" s="265"/>
      <c r="GC21" s="265"/>
      <c r="GD21" s="265"/>
      <c r="GE21" s="265"/>
      <c r="GF21" s="265"/>
      <c r="GG21" s="265"/>
      <c r="GH21" s="265"/>
      <c r="GI21" s="265"/>
      <c r="GJ21" s="265"/>
      <c r="GK21" s="265"/>
      <c r="GL21" s="265"/>
      <c r="GM21" s="265"/>
      <c r="GN21" s="265"/>
      <c r="GO21" s="265"/>
      <c r="GP21" s="265"/>
      <c r="GQ21" s="265"/>
      <c r="GR21" s="265"/>
      <c r="GS21" s="265"/>
      <c r="GT21" s="265"/>
      <c r="GU21" s="265"/>
      <c r="GV21" s="265"/>
      <c r="GW21" s="265"/>
      <c r="GX21" s="265"/>
      <c r="GY21" s="265"/>
      <c r="GZ21" s="265"/>
      <c r="HA21" s="265"/>
      <c r="HB21" s="265"/>
      <c r="HC21" s="265"/>
      <c r="HD21" s="265"/>
      <c r="HE21" s="265"/>
      <c r="HF21" s="265"/>
      <c r="HG21" s="265"/>
      <c r="HH21" s="265"/>
      <c r="HI21" s="265"/>
      <c r="HJ21" s="265"/>
      <c r="HK21" s="265"/>
      <c r="HL21" s="265"/>
      <c r="HM21" s="265"/>
      <c r="HN21" s="265"/>
      <c r="HO21" s="265"/>
      <c r="HP21" s="265"/>
      <c r="HQ21" s="265"/>
      <c r="HR21" s="265"/>
      <c r="HS21" s="265"/>
      <c r="HT21" s="265"/>
      <c r="HU21" s="265"/>
      <c r="HV21" s="265"/>
      <c r="HW21" s="265"/>
      <c r="HX21" s="265"/>
      <c r="HY21" s="265"/>
      <c r="HZ21" s="265"/>
      <c r="IA21" s="265"/>
      <c r="IB21" s="265"/>
      <c r="IC21" s="265"/>
      <c r="ID21" s="265"/>
      <c r="IE21" s="265"/>
      <c r="IF21" s="265"/>
      <c r="IG21" s="265"/>
      <c r="IH21" s="265"/>
      <c r="II21" s="265"/>
      <c r="IJ21" s="265"/>
      <c r="IK21" s="265"/>
      <c r="IL21" s="265"/>
      <c r="IM21" s="265"/>
      <c r="IN21" s="265"/>
      <c r="IO21" s="265"/>
      <c r="IP21" s="265"/>
      <c r="IQ21" s="265"/>
      <c r="IR21" s="265"/>
      <c r="IS21" s="265"/>
      <c r="IT21" s="265"/>
      <c r="IU21" s="265"/>
      <c r="IV21" s="265"/>
      <c r="IW21" s="265"/>
      <c r="IX21" s="265"/>
      <c r="IY21" s="265"/>
      <c r="IZ21" s="265"/>
      <c r="JA21" s="265"/>
      <c r="JB21" s="265"/>
      <c r="JC21" s="265"/>
      <c r="JD21" s="265"/>
      <c r="JE21" s="265"/>
      <c r="JF21" s="265"/>
      <c r="JG21" s="265"/>
      <c r="JH21" s="265"/>
      <c r="JI21" s="265"/>
      <c r="JJ21" s="265"/>
      <c r="JK21" s="265"/>
      <c r="JL21" s="265"/>
      <c r="JM21" s="265"/>
      <c r="JN21" s="265"/>
      <c r="JO21" s="265"/>
      <c r="JP21" s="265"/>
      <c r="JQ21" s="265"/>
      <c r="JR21" s="265"/>
      <c r="JS21" s="265"/>
      <c r="JT21" s="265"/>
      <c r="JU21" s="265"/>
      <c r="JV21" s="265"/>
      <c r="JW21" s="265"/>
      <c r="JX21" s="265"/>
      <c r="JY21" s="265"/>
      <c r="JZ21" s="265"/>
      <c r="KA21" s="265"/>
      <c r="KB21" s="265"/>
      <c r="KC21" s="265"/>
      <c r="KD21" s="265"/>
      <c r="KE21" s="265"/>
      <c r="KF21" s="265"/>
      <c r="KG21" s="265"/>
      <c r="KH21" s="265"/>
      <c r="KI21" s="265"/>
      <c r="KJ21" s="265"/>
      <c r="KK21" s="265"/>
      <c r="KL21" s="265"/>
      <c r="KM21" s="265"/>
      <c r="KN21" s="265"/>
      <c r="KO21" s="265"/>
      <c r="KP21" s="265"/>
      <c r="KQ21" s="265"/>
      <c r="KR21" s="265"/>
      <c r="KS21" s="265"/>
      <c r="KT21" s="265"/>
      <c r="KU21" s="265"/>
      <c r="KV21" s="265"/>
      <c r="KW21" s="265"/>
      <c r="KX21" s="265"/>
      <c r="KY21" s="265"/>
      <c r="KZ21" s="265"/>
      <c r="LA21" s="265"/>
      <c r="LB21" s="265"/>
      <c r="LC21" s="265"/>
      <c r="LD21" s="265"/>
      <c r="LE21" s="265"/>
      <c r="LF21" s="265"/>
      <c r="LG21" s="265"/>
      <c r="LH21" s="265"/>
      <c r="LI21" s="265"/>
      <c r="LJ21" s="265"/>
      <c r="LK21" s="265"/>
      <c r="LL21" s="265"/>
      <c r="LM21" s="265"/>
      <c r="LN21" s="265"/>
      <c r="LO21" s="265"/>
      <c r="LP21" s="265"/>
      <c r="LQ21" s="265"/>
      <c r="LR21" s="265"/>
      <c r="LS21" s="265"/>
      <c r="LT21" s="265"/>
      <c r="LU21" s="265"/>
      <c r="LV21" s="265"/>
      <c r="LW21" s="265"/>
      <c r="LX21" s="265"/>
      <c r="LY21" s="265"/>
      <c r="LZ21" s="265"/>
      <c r="MA21" s="265"/>
      <c r="MB21" s="265"/>
      <c r="MC21" s="265"/>
      <c r="MD21" s="265"/>
      <c r="ME21" s="265"/>
      <c r="MF21" s="265"/>
      <c r="MG21" s="265"/>
      <c r="MH21" s="265"/>
      <c r="MI21" s="265"/>
      <c r="MJ21" s="265"/>
      <c r="MK21" s="265"/>
      <c r="ML21" s="265"/>
      <c r="MM21" s="265"/>
      <c r="MN21" s="265"/>
      <c r="MO21" s="265"/>
      <c r="MP21" s="265"/>
      <c r="MQ21" s="265"/>
      <c r="MR21" s="265"/>
      <c r="MS21" s="265"/>
      <c r="MT21" s="265"/>
      <c r="MU21" s="265"/>
      <c r="MV21" s="265"/>
      <c r="MW21" s="265"/>
      <c r="MX21" s="265"/>
      <c r="MY21" s="265"/>
      <c r="MZ21" s="265"/>
      <c r="NA21" s="265"/>
      <c r="NB21" s="265"/>
      <c r="NC21" s="265"/>
      <c r="ND21" s="265"/>
      <c r="NE21" s="265"/>
      <c r="NF21" s="265"/>
      <c r="NG21" s="265"/>
      <c r="NH21" s="265"/>
      <c r="NI21" s="265"/>
      <c r="NJ21" s="265"/>
      <c r="NK21" s="265"/>
      <c r="NL21" s="265"/>
      <c r="NM21" s="265"/>
      <c r="NN21" s="265"/>
      <c r="NO21" s="265"/>
      <c r="NP21" s="265"/>
      <c r="NQ21" s="265"/>
      <c r="NR21" s="265"/>
      <c r="NS21" s="265"/>
      <c r="NT21" s="265"/>
      <c r="NU21" s="265"/>
      <c r="NV21" s="265"/>
      <c r="NW21" s="265"/>
      <c r="NX21" s="265"/>
      <c r="NY21" s="265"/>
      <c r="NZ21" s="265"/>
      <c r="OA21" s="265"/>
      <c r="OB21" s="265"/>
      <c r="OC21" s="265"/>
      <c r="OD21" s="265"/>
      <c r="OE21" s="265"/>
      <c r="OF21" s="265"/>
      <c r="OG21" s="265"/>
      <c r="OH21" s="265"/>
      <c r="OI21" s="265"/>
      <c r="OJ21" s="265"/>
      <c r="OK21" s="265"/>
      <c r="OL21" s="265"/>
      <c r="OM21" s="265"/>
      <c r="ON21" s="265"/>
      <c r="OO21" s="265"/>
      <c r="OP21" s="265"/>
      <c r="OQ21" s="265"/>
      <c r="OR21" s="265"/>
      <c r="OS21" s="265"/>
      <c r="OT21" s="265"/>
      <c r="OU21" s="265"/>
      <c r="OV21" s="265"/>
      <c r="OW21" s="265"/>
      <c r="OX21" s="265"/>
      <c r="OY21" s="265"/>
      <c r="OZ21" s="265"/>
      <c r="PA21" s="265"/>
      <c r="PB21" s="265"/>
      <c r="PC21" s="265"/>
      <c r="PD21" s="265"/>
      <c r="PE21" s="265"/>
      <c r="PF21" s="265"/>
      <c r="PG21" s="265"/>
      <c r="PH21" s="265"/>
      <c r="PI21" s="265"/>
      <c r="PJ21" s="265"/>
      <c r="PK21" s="265"/>
      <c r="PL21" s="265"/>
      <c r="PM21" s="265"/>
      <c r="PN21" s="265"/>
      <c r="PO21" s="265"/>
      <c r="PP21" s="265"/>
      <c r="PQ21" s="265"/>
      <c r="PR21" s="265"/>
      <c r="PS21" s="265"/>
      <c r="PT21" s="265"/>
      <c r="PU21" s="265"/>
      <c r="PV21" s="265"/>
      <c r="PW21" s="265"/>
      <c r="PX21" s="265"/>
      <c r="PY21" s="265"/>
      <c r="PZ21" s="265"/>
      <c r="QA21" s="265"/>
      <c r="QB21" s="265"/>
      <c r="QC21" s="265"/>
      <c r="QD21" s="265"/>
      <c r="QE21" s="265"/>
      <c r="QF21" s="265"/>
      <c r="QG21" s="265"/>
      <c r="QH21" s="265"/>
      <c r="QI21" s="265"/>
      <c r="QJ21" s="265"/>
      <c r="QK21" s="265"/>
      <c r="QL21" s="265"/>
      <c r="QM21" s="265"/>
      <c r="QN21" s="265"/>
      <c r="QO21" s="265"/>
      <c r="QP21" s="265"/>
      <c r="QQ21" s="265"/>
      <c r="QR21" s="265"/>
      <c r="QS21" s="265"/>
      <c r="QT21" s="265"/>
      <c r="QU21" s="265"/>
      <c r="QV21" s="265"/>
      <c r="QW21" s="265"/>
      <c r="QX21" s="265"/>
      <c r="QY21" s="265"/>
      <c r="QZ21" s="265"/>
      <c r="RA21" s="265"/>
      <c r="RB21" s="265"/>
      <c r="RC21" s="265"/>
      <c r="RD21" s="265"/>
      <c r="RE21" s="265"/>
      <c r="RF21" s="265"/>
      <c r="RG21" s="265"/>
      <c r="RH21" s="265"/>
      <c r="RI21" s="265"/>
      <c r="RJ21" s="265"/>
      <c r="RK21" s="265"/>
      <c r="RL21" s="265"/>
      <c r="RM21" s="265"/>
      <c r="RN21" s="265"/>
      <c r="RO21" s="265"/>
      <c r="RP21" s="265"/>
      <c r="RQ21" s="265"/>
      <c r="RR21" s="265"/>
      <c r="RS21" s="265"/>
      <c r="RT21" s="265"/>
      <c r="RU21" s="265"/>
      <c r="RV21" s="265"/>
      <c r="RW21" s="265"/>
      <c r="RX21" s="265"/>
      <c r="RY21" s="265"/>
      <c r="RZ21" s="265"/>
      <c r="SA21" s="265"/>
      <c r="SB21" s="265"/>
      <c r="SC21" s="265"/>
      <c r="SD21" s="265"/>
      <c r="SE21" s="265"/>
      <c r="SF21" s="265"/>
      <c r="SG21" s="265"/>
      <c r="SH21" s="265"/>
      <c r="SI21" s="265"/>
      <c r="SJ21" s="265"/>
      <c r="SK21" s="265"/>
      <c r="SL21" s="265"/>
      <c r="SM21" s="265"/>
      <c r="SN21" s="265"/>
      <c r="SO21" s="265"/>
      <c r="SP21" s="265"/>
      <c r="SQ21" s="265"/>
      <c r="SR21" s="265"/>
      <c r="SS21" s="265"/>
      <c r="ST21" s="265"/>
      <c r="SU21" s="265"/>
      <c r="SV21" s="265"/>
      <c r="SW21" s="265"/>
      <c r="SX21" s="265"/>
      <c r="SY21" s="265"/>
      <c r="SZ21" s="265"/>
      <c r="TA21" s="265"/>
      <c r="TB21" s="265"/>
      <c r="TC21" s="265"/>
      <c r="TD21" s="265"/>
      <c r="TE21" s="265"/>
      <c r="TF21" s="265"/>
      <c r="TG21" s="265"/>
      <c r="TH21" s="265"/>
      <c r="TI21" s="265"/>
      <c r="TJ21" s="265"/>
      <c r="TK21" s="265"/>
      <c r="TL21" s="265"/>
      <c r="TM21" s="265"/>
      <c r="TN21" s="265"/>
      <c r="TO21" s="265"/>
      <c r="TP21" s="265"/>
      <c r="TQ21" s="265"/>
      <c r="TR21" s="265"/>
      <c r="TS21" s="265"/>
      <c r="TT21" s="265"/>
      <c r="TU21" s="265"/>
      <c r="TV21" s="265"/>
      <c r="TW21" s="265"/>
      <c r="TX21" s="265"/>
      <c r="TY21" s="265"/>
      <c r="TZ21" s="265"/>
      <c r="UA21" s="265"/>
      <c r="UB21" s="265"/>
      <c r="UC21" s="265"/>
      <c r="UD21" s="265"/>
      <c r="UE21" s="265"/>
      <c r="UF21" s="265"/>
      <c r="UG21" s="265"/>
      <c r="UH21" s="265"/>
      <c r="UI21" s="265"/>
      <c r="UJ21" s="265"/>
      <c r="UK21" s="265"/>
      <c r="UL21" s="265"/>
      <c r="UM21" s="265"/>
      <c r="UN21" s="265"/>
      <c r="UO21" s="265"/>
      <c r="UP21" s="265"/>
      <c r="UQ21" s="265"/>
      <c r="UR21" s="265"/>
      <c r="US21" s="265"/>
      <c r="UT21" s="265"/>
      <c r="UU21" s="265"/>
      <c r="UV21" s="265"/>
      <c r="UW21" s="265"/>
      <c r="UX21" s="265"/>
      <c r="UY21" s="265"/>
      <c r="UZ21" s="265"/>
      <c r="VA21" s="265"/>
      <c r="VB21" s="265"/>
      <c r="VC21" s="265"/>
      <c r="VD21" s="265"/>
      <c r="VE21" s="265"/>
      <c r="VF21" s="265"/>
      <c r="VG21" s="265"/>
      <c r="VH21" s="265"/>
      <c r="VI21" s="265"/>
      <c r="VJ21" s="265"/>
      <c r="VK21" s="265"/>
      <c r="VL21" s="265"/>
      <c r="VM21" s="265"/>
      <c r="VN21" s="265"/>
      <c r="VO21" s="265"/>
      <c r="VP21" s="265"/>
      <c r="VQ21" s="265"/>
      <c r="VR21" s="265"/>
      <c r="VS21" s="265"/>
      <c r="VT21" s="265"/>
      <c r="VU21" s="265"/>
      <c r="VV21" s="265"/>
      <c r="VW21" s="265"/>
      <c r="VX21" s="265"/>
      <c r="VY21" s="265"/>
      <c r="VZ21" s="265"/>
      <c r="WA21" s="265"/>
      <c r="WB21" s="265"/>
      <c r="WC21" s="265"/>
      <c r="WD21" s="265"/>
      <c r="WE21" s="265"/>
      <c r="WF21" s="265"/>
      <c r="WG21" s="265"/>
      <c r="WH21" s="265"/>
      <c r="WI21" s="265"/>
      <c r="WJ21" s="265"/>
      <c r="WK21" s="265"/>
      <c r="WL21" s="265"/>
      <c r="WM21" s="265"/>
      <c r="WN21" s="265"/>
      <c r="WO21" s="265"/>
      <c r="WP21" s="265"/>
      <c r="WQ21" s="265"/>
      <c r="WR21" s="265"/>
      <c r="WS21" s="265"/>
      <c r="WT21" s="265"/>
      <c r="WU21" s="265"/>
      <c r="WV21" s="265"/>
      <c r="WW21" s="265"/>
      <c r="WX21" s="265"/>
      <c r="WY21" s="265"/>
      <c r="WZ21" s="265"/>
      <c r="XA21" s="265"/>
      <c r="XB21" s="265"/>
      <c r="XC21" s="265"/>
      <c r="XD21" s="265"/>
      <c r="XE21" s="265"/>
      <c r="XF21" s="265"/>
      <c r="XG21" s="265"/>
      <c r="XH21" s="265"/>
      <c r="XI21" s="265"/>
      <c r="XJ21" s="265"/>
      <c r="XK21" s="265"/>
      <c r="XL21" s="265"/>
      <c r="XM21" s="265"/>
      <c r="XN21" s="265"/>
      <c r="XO21" s="265"/>
      <c r="XP21" s="265"/>
      <c r="XQ21" s="265"/>
      <c r="XR21" s="265"/>
      <c r="XS21" s="265"/>
      <c r="XT21" s="265"/>
      <c r="XU21" s="265"/>
      <c r="XV21" s="265"/>
      <c r="XW21" s="265"/>
      <c r="XX21" s="265"/>
      <c r="XY21" s="265"/>
      <c r="XZ21" s="265"/>
      <c r="YA21" s="265"/>
      <c r="YB21" s="265"/>
      <c r="YC21" s="265"/>
      <c r="YD21" s="265"/>
      <c r="YE21" s="265"/>
      <c r="YF21" s="265"/>
      <c r="YG21" s="265"/>
      <c r="YH21" s="265"/>
      <c r="YI21" s="265"/>
      <c r="YJ21" s="265"/>
      <c r="YK21" s="265"/>
      <c r="YL21" s="265"/>
      <c r="YM21" s="265"/>
      <c r="YN21" s="265"/>
      <c r="YO21" s="265"/>
      <c r="YP21" s="265"/>
      <c r="YQ21" s="265"/>
      <c r="YR21" s="265"/>
      <c r="YS21" s="265"/>
      <c r="YT21" s="265"/>
      <c r="YU21" s="265"/>
      <c r="YV21" s="265"/>
      <c r="YW21" s="265"/>
      <c r="YX21" s="265"/>
      <c r="YY21" s="265"/>
      <c r="YZ21" s="265"/>
      <c r="ZA21" s="265"/>
      <c r="ZB21" s="265"/>
      <c r="ZC21" s="265"/>
      <c r="ZD21" s="265"/>
      <c r="ZE21" s="265"/>
      <c r="ZF21" s="265"/>
      <c r="ZG21" s="265"/>
      <c r="ZH21" s="265"/>
      <c r="ZI21" s="265"/>
      <c r="ZJ21" s="265"/>
      <c r="ZK21" s="265"/>
      <c r="ZL21" s="265"/>
      <c r="ZM21" s="265"/>
      <c r="ZN21" s="265"/>
      <c r="ZO21" s="265"/>
      <c r="ZP21" s="265"/>
      <c r="ZQ21" s="265"/>
      <c r="ZR21" s="265"/>
      <c r="ZS21" s="265"/>
      <c r="ZT21" s="265"/>
      <c r="ZU21" s="265"/>
      <c r="ZV21" s="265"/>
      <c r="ZW21" s="265"/>
      <c r="ZX21" s="265"/>
      <c r="ZY21" s="265"/>
      <c r="ZZ21" s="265"/>
      <c r="AAA21" s="265"/>
      <c r="AAB21" s="265"/>
      <c r="AAC21" s="265"/>
      <c r="AAD21" s="265"/>
      <c r="AAE21" s="265"/>
      <c r="AAF21" s="265"/>
      <c r="AAG21" s="265"/>
      <c r="AAH21" s="265"/>
      <c r="AAI21" s="265"/>
      <c r="AAJ21" s="265"/>
      <c r="AAK21" s="265"/>
      <c r="AAL21" s="265"/>
      <c r="AAM21" s="265"/>
      <c r="AAN21" s="265"/>
      <c r="AAO21" s="265"/>
      <c r="AAP21" s="265"/>
      <c r="AAQ21" s="265"/>
      <c r="AAR21" s="265"/>
      <c r="AAS21" s="265"/>
      <c r="AAT21" s="265"/>
      <c r="AAU21" s="265"/>
      <c r="AAV21" s="265"/>
      <c r="AAW21" s="265"/>
      <c r="AAX21" s="265"/>
      <c r="AAY21" s="265"/>
      <c r="AAZ21" s="265"/>
      <c r="ABA21" s="265"/>
      <c r="ABB21" s="265"/>
      <c r="ABC21" s="265"/>
      <c r="ABD21" s="265"/>
      <c r="ABE21" s="265"/>
      <c r="ABF21" s="265"/>
      <c r="ABG21" s="265"/>
      <c r="ABH21" s="265"/>
      <c r="ABI21" s="265"/>
      <c r="ABJ21" s="265"/>
      <c r="ABK21" s="265"/>
      <c r="ABL21" s="265"/>
      <c r="ABM21" s="265"/>
      <c r="ABN21" s="265"/>
      <c r="ABO21" s="265"/>
      <c r="ABP21" s="265"/>
      <c r="ABQ21" s="265"/>
      <c r="ABR21" s="265"/>
      <c r="ABS21" s="265"/>
      <c r="ABT21" s="265"/>
      <c r="ABU21" s="265"/>
      <c r="ABV21" s="265"/>
      <c r="ABW21" s="265"/>
      <c r="ABX21" s="265"/>
      <c r="ABY21" s="265"/>
      <c r="ABZ21" s="265"/>
      <c r="ACA21" s="265"/>
      <c r="ACB21" s="265"/>
      <c r="ACC21" s="265"/>
      <c r="ACD21" s="265"/>
      <c r="ACE21" s="265"/>
      <c r="ACF21" s="265"/>
      <c r="ACG21" s="265"/>
      <c r="ACH21" s="265"/>
      <c r="ACI21" s="265"/>
      <c r="ACJ21" s="265"/>
      <c r="ACK21" s="265"/>
      <c r="ACL21" s="265"/>
      <c r="ACM21" s="265"/>
      <c r="ACN21" s="265"/>
      <c r="ACO21" s="265"/>
      <c r="ACP21" s="265"/>
      <c r="ACQ21" s="265"/>
      <c r="ACR21" s="265"/>
      <c r="ACS21" s="265"/>
      <c r="ACT21" s="265"/>
      <c r="ACU21" s="265"/>
      <c r="ACV21" s="265"/>
      <c r="ACW21" s="265"/>
      <c r="ACX21" s="265"/>
      <c r="ACY21" s="265"/>
      <c r="ACZ21" s="265"/>
      <c r="ADA21" s="265"/>
      <c r="ADB21" s="265"/>
      <c r="ADC21" s="265"/>
      <c r="ADD21" s="265"/>
      <c r="ADE21" s="265"/>
      <c r="ADF21" s="265"/>
      <c r="ADG21" s="265"/>
      <c r="ADH21" s="265"/>
      <c r="ADI21" s="265"/>
      <c r="ADJ21" s="265"/>
      <c r="ADK21" s="265"/>
      <c r="ADL21" s="265"/>
      <c r="ADM21" s="265"/>
      <c r="ADN21" s="265"/>
      <c r="ADO21" s="265"/>
      <c r="ADP21" s="265"/>
      <c r="ADQ21" s="265"/>
      <c r="ADR21" s="265"/>
      <c r="ADS21" s="265"/>
      <c r="ADT21" s="265"/>
      <c r="ADU21" s="265"/>
      <c r="ADV21" s="265"/>
      <c r="ADW21" s="265"/>
      <c r="ADX21" s="265"/>
      <c r="ADY21" s="265"/>
      <c r="ADZ21" s="265"/>
      <c r="AEA21" s="265"/>
      <c r="AEB21" s="265"/>
      <c r="AEC21" s="265"/>
      <c r="AED21" s="265"/>
      <c r="AEE21" s="265"/>
      <c r="AEF21" s="265"/>
      <c r="AEG21" s="265"/>
      <c r="AEH21" s="265"/>
      <c r="AEI21" s="265"/>
      <c r="AEJ21" s="265"/>
      <c r="AEK21" s="265"/>
      <c r="AEL21" s="265"/>
      <c r="AEM21" s="265"/>
      <c r="AEN21" s="265"/>
      <c r="AEO21" s="265"/>
      <c r="AEP21" s="265"/>
      <c r="AEQ21" s="265"/>
      <c r="AER21" s="265"/>
      <c r="AES21" s="265"/>
      <c r="AET21" s="265"/>
      <c r="AEU21" s="265"/>
      <c r="AEV21" s="265"/>
      <c r="AEW21" s="265"/>
      <c r="AEX21" s="265"/>
      <c r="AEY21" s="265"/>
      <c r="AEZ21" s="265"/>
      <c r="AFA21" s="265"/>
      <c r="AFB21" s="265"/>
      <c r="AFC21" s="265"/>
      <c r="AFD21" s="265"/>
      <c r="AFE21" s="265"/>
      <c r="AFF21" s="265"/>
      <c r="AFG21" s="265"/>
      <c r="AFH21" s="265"/>
      <c r="AFI21" s="265"/>
      <c r="AFJ21" s="265"/>
      <c r="AFK21" s="265"/>
      <c r="AFL21" s="265"/>
      <c r="AFM21" s="265"/>
      <c r="AFN21" s="265"/>
      <c r="AFO21" s="265"/>
      <c r="AFP21" s="265"/>
      <c r="AFQ21" s="265"/>
      <c r="AFR21" s="265"/>
      <c r="AFS21" s="265"/>
      <c r="AFT21" s="265"/>
      <c r="AFU21" s="265"/>
      <c r="AFV21" s="265"/>
      <c r="AFW21" s="265"/>
      <c r="AFX21" s="265"/>
      <c r="AFY21" s="265"/>
      <c r="AFZ21" s="265"/>
      <c r="AGA21" s="265"/>
      <c r="AGB21" s="265"/>
      <c r="AGC21" s="265"/>
      <c r="AGD21" s="265"/>
      <c r="AGE21" s="265"/>
      <c r="AGF21" s="265"/>
      <c r="AGG21" s="265"/>
      <c r="AGH21" s="265"/>
      <c r="AGI21" s="265"/>
      <c r="AGJ21" s="265"/>
      <c r="AGK21" s="265"/>
      <c r="AGL21" s="265"/>
      <c r="AGM21" s="265"/>
      <c r="AGN21" s="265"/>
      <c r="AGO21" s="265"/>
      <c r="AGP21" s="265"/>
      <c r="AGQ21" s="265"/>
      <c r="AGR21" s="265"/>
      <c r="AGS21" s="265"/>
      <c r="AGT21" s="265"/>
      <c r="AGU21" s="265"/>
      <c r="AGV21" s="265"/>
      <c r="AGW21" s="265"/>
      <c r="AGX21" s="265"/>
      <c r="AGY21" s="265"/>
      <c r="AGZ21" s="265"/>
      <c r="AHA21" s="265"/>
      <c r="AHB21" s="265"/>
      <c r="AHC21" s="265"/>
      <c r="AHD21" s="265"/>
      <c r="AHE21" s="265"/>
      <c r="AHF21" s="265"/>
      <c r="AHG21" s="265"/>
      <c r="AHH21" s="265"/>
      <c r="AHI21" s="265"/>
      <c r="AHJ21" s="265"/>
      <c r="AHK21" s="265"/>
      <c r="AHL21" s="265"/>
      <c r="AHM21" s="265"/>
      <c r="AHN21" s="265"/>
      <c r="AHO21" s="265"/>
      <c r="AHP21" s="265"/>
      <c r="AHQ21" s="265"/>
      <c r="AHR21" s="265"/>
      <c r="AHS21" s="265"/>
      <c r="AHT21" s="265"/>
      <c r="AHU21" s="265"/>
      <c r="AHV21" s="265"/>
      <c r="AHW21" s="265"/>
      <c r="AHX21" s="265"/>
      <c r="AHY21" s="265"/>
      <c r="AHZ21" s="265"/>
      <c r="AIA21" s="265"/>
      <c r="AIB21" s="265"/>
      <c r="AIC21" s="265"/>
      <c r="AID21" s="265"/>
      <c r="AIE21" s="265"/>
      <c r="AIF21" s="265"/>
      <c r="AIG21" s="265"/>
      <c r="AIH21" s="265"/>
      <c r="AII21" s="265"/>
      <c r="AIJ21" s="265"/>
      <c r="AIK21" s="265"/>
      <c r="AIL21" s="265"/>
      <c r="AIM21" s="265"/>
      <c r="AIN21" s="265"/>
      <c r="AIO21" s="265"/>
      <c r="AIP21" s="265"/>
      <c r="AIQ21" s="265"/>
      <c r="AIR21" s="265"/>
      <c r="AIS21" s="265"/>
      <c r="AIT21" s="265"/>
      <c r="AIU21" s="265"/>
      <c r="AIV21" s="265"/>
      <c r="AIW21" s="265"/>
      <c r="AIX21" s="265"/>
      <c r="AIY21" s="265"/>
      <c r="AIZ21" s="265"/>
      <c r="AJA21" s="265"/>
      <c r="AJB21" s="265"/>
      <c r="AJC21" s="265"/>
      <c r="AJD21" s="265"/>
      <c r="AJE21" s="265"/>
      <c r="AJF21" s="265"/>
      <c r="AJG21" s="265"/>
      <c r="AJH21" s="265"/>
      <c r="AJI21" s="265"/>
      <c r="AJJ21" s="265"/>
      <c r="AJK21" s="265"/>
      <c r="AJL21" s="265"/>
      <c r="AJM21" s="265"/>
      <c r="AJN21" s="265"/>
      <c r="AJO21" s="265"/>
      <c r="AJP21" s="265"/>
      <c r="AJQ21" s="265"/>
      <c r="AJR21" s="265"/>
      <c r="AJS21" s="265"/>
      <c r="AJT21" s="265"/>
      <c r="AJU21" s="265"/>
      <c r="AJV21" s="265"/>
      <c r="AJW21" s="265"/>
      <c r="AJX21" s="265"/>
      <c r="AJY21" s="265"/>
      <c r="AJZ21" s="265"/>
      <c r="AKA21" s="265"/>
      <c r="AKB21" s="265"/>
      <c r="AKC21" s="265"/>
      <c r="AKD21" s="265"/>
      <c r="AKE21" s="265"/>
      <c r="AKF21" s="265"/>
      <c r="AKG21" s="265"/>
      <c r="AKH21" s="265"/>
      <c r="AKI21" s="265"/>
      <c r="AKJ21" s="265"/>
      <c r="AKK21" s="265"/>
      <c r="AKL21" s="265"/>
      <c r="AKM21" s="265"/>
      <c r="AKN21" s="265"/>
      <c r="AKO21" s="265"/>
      <c r="AKP21" s="265"/>
      <c r="AKQ21" s="265"/>
      <c r="AKR21" s="265"/>
      <c r="AKS21" s="265"/>
      <c r="AKT21" s="265"/>
      <c r="AKU21" s="265"/>
      <c r="AKV21" s="265"/>
      <c r="AKW21" s="265"/>
      <c r="AKX21" s="265"/>
      <c r="AKY21" s="265"/>
      <c r="AKZ21" s="265"/>
      <c r="ALA21" s="265"/>
      <c r="ALB21" s="265"/>
      <c r="ALC21" s="265"/>
      <c r="ALD21" s="265"/>
      <c r="ALE21" s="265"/>
      <c r="ALF21" s="265"/>
      <c r="ALG21" s="265"/>
      <c r="ALH21" s="265"/>
      <c r="ALI21" s="265"/>
      <c r="ALJ21" s="265"/>
      <c r="ALK21" s="265"/>
      <c r="ALL21" s="265"/>
      <c r="ALM21" s="265"/>
      <c r="ALN21" s="265"/>
      <c r="ALO21" s="265"/>
      <c r="ALP21" s="265"/>
      <c r="ALQ21" s="265"/>
      <c r="ALR21" s="265"/>
      <c r="ALS21" s="265"/>
      <c r="ALT21" s="265"/>
      <c r="ALU21" s="265"/>
      <c r="ALV21" s="265"/>
      <c r="ALW21" s="265"/>
      <c r="ALX21" s="265"/>
      <c r="ALY21" s="265"/>
      <c r="ALZ21" s="265"/>
      <c r="AMA21" s="265"/>
      <c r="AMB21" s="265"/>
      <c r="AMC21" s="265"/>
      <c r="AMD21" s="265"/>
      <c r="AME21" s="265"/>
      <c r="AMF21" s="265"/>
      <c r="AMG21" s="265"/>
      <c r="AMH21" s="265"/>
      <c r="AMI21" s="265"/>
      <c r="AMJ21" s="265"/>
      <c r="AMK21" s="265"/>
    </row>
    <row r="22" spans="1:1025" s="264" customFormat="1" ht="10.35" customHeight="1">
      <c r="A22" s="840"/>
      <c r="B22" s="840"/>
      <c r="C22" s="840"/>
      <c r="D22" s="840"/>
      <c r="E22" s="840"/>
      <c r="F22" s="840"/>
      <c r="G22" s="840"/>
      <c r="H22" s="840"/>
      <c r="I22" s="840"/>
      <c r="J22" s="840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65"/>
      <c r="BB22" s="265"/>
      <c r="BC22" s="265"/>
      <c r="BD22" s="265"/>
      <c r="BE22" s="265"/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  <c r="BQ22" s="265"/>
      <c r="BR22" s="265"/>
      <c r="BS22" s="265"/>
      <c r="BT22" s="265"/>
      <c r="BU22" s="265"/>
      <c r="BV22" s="265"/>
      <c r="BW22" s="265"/>
      <c r="BX22" s="265"/>
      <c r="BY22" s="265"/>
      <c r="BZ22" s="265"/>
      <c r="CA22" s="265"/>
      <c r="CB22" s="265"/>
      <c r="CC22" s="265"/>
      <c r="CD22" s="265"/>
      <c r="CE22" s="265"/>
      <c r="CF22" s="265"/>
      <c r="CG22" s="265"/>
      <c r="CH22" s="265"/>
      <c r="CI22" s="265"/>
      <c r="CJ22" s="265"/>
      <c r="CK22" s="265"/>
      <c r="CL22" s="265"/>
      <c r="CM22" s="265"/>
      <c r="CN22" s="265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265"/>
      <c r="CZ22" s="265"/>
      <c r="DA22" s="265"/>
      <c r="DB22" s="265"/>
      <c r="DC22" s="265"/>
      <c r="DD22" s="265"/>
      <c r="DE22" s="265"/>
      <c r="DF22" s="265"/>
      <c r="DG22" s="265"/>
      <c r="DH22" s="265"/>
      <c r="DI22" s="265"/>
      <c r="DJ22" s="265"/>
      <c r="DK22" s="265"/>
      <c r="DL22" s="265"/>
      <c r="DM22" s="265"/>
      <c r="DN22" s="265"/>
      <c r="DO22" s="265"/>
      <c r="DP22" s="265"/>
      <c r="DQ22" s="265"/>
      <c r="DR22" s="265"/>
      <c r="DS22" s="265"/>
      <c r="DT22" s="265"/>
      <c r="DU22" s="265"/>
      <c r="DV22" s="265"/>
      <c r="DW22" s="265"/>
      <c r="DX22" s="265"/>
      <c r="DY22" s="265"/>
      <c r="DZ22" s="265"/>
      <c r="EA22" s="265"/>
      <c r="EB22" s="265"/>
      <c r="EC22" s="265"/>
      <c r="ED22" s="265"/>
      <c r="EE22" s="265"/>
      <c r="EF22" s="265"/>
      <c r="EG22" s="265"/>
      <c r="EH22" s="265"/>
      <c r="EI22" s="265"/>
      <c r="EJ22" s="265"/>
      <c r="EK22" s="265"/>
      <c r="EL22" s="265"/>
      <c r="EM22" s="265"/>
      <c r="EN22" s="265"/>
      <c r="EO22" s="265"/>
      <c r="EP22" s="265"/>
      <c r="EQ22" s="265"/>
      <c r="ER22" s="265"/>
      <c r="ES22" s="265"/>
      <c r="ET22" s="265"/>
      <c r="EU22" s="265"/>
      <c r="EV22" s="265"/>
      <c r="EW22" s="265"/>
      <c r="EX22" s="265"/>
      <c r="EY22" s="265"/>
      <c r="EZ22" s="265"/>
      <c r="FA22" s="265"/>
      <c r="FB22" s="265"/>
      <c r="FC22" s="265"/>
      <c r="FD22" s="265"/>
      <c r="FE22" s="265"/>
      <c r="FF22" s="265"/>
      <c r="FG22" s="265"/>
      <c r="FH22" s="265"/>
      <c r="FI22" s="265"/>
      <c r="FJ22" s="265"/>
      <c r="FK22" s="265"/>
      <c r="FL22" s="265"/>
      <c r="FM22" s="265"/>
      <c r="FN22" s="265"/>
      <c r="FO22" s="265"/>
      <c r="FP22" s="265"/>
      <c r="FQ22" s="265"/>
      <c r="FR22" s="265"/>
      <c r="FS22" s="265"/>
      <c r="FT22" s="265"/>
      <c r="FU22" s="265"/>
      <c r="FV22" s="265"/>
      <c r="FW22" s="265"/>
      <c r="FX22" s="265"/>
      <c r="FY22" s="265"/>
      <c r="FZ22" s="265"/>
      <c r="GA22" s="265"/>
      <c r="GB22" s="265"/>
      <c r="GC22" s="265"/>
      <c r="GD22" s="265"/>
      <c r="GE22" s="265"/>
      <c r="GF22" s="265"/>
      <c r="GG22" s="265"/>
      <c r="GH22" s="265"/>
      <c r="GI22" s="265"/>
      <c r="GJ22" s="265"/>
      <c r="GK22" s="265"/>
      <c r="GL22" s="265"/>
      <c r="GM22" s="265"/>
      <c r="GN22" s="265"/>
      <c r="GO22" s="265"/>
      <c r="GP22" s="265"/>
      <c r="GQ22" s="265"/>
      <c r="GR22" s="265"/>
      <c r="GS22" s="265"/>
      <c r="GT22" s="265"/>
      <c r="GU22" s="265"/>
      <c r="GV22" s="265"/>
      <c r="GW22" s="265"/>
      <c r="GX22" s="265"/>
      <c r="GY22" s="265"/>
      <c r="GZ22" s="265"/>
      <c r="HA22" s="265"/>
      <c r="HB22" s="265"/>
      <c r="HC22" s="265"/>
      <c r="HD22" s="265"/>
      <c r="HE22" s="265"/>
      <c r="HF22" s="265"/>
      <c r="HG22" s="265"/>
      <c r="HH22" s="265"/>
      <c r="HI22" s="265"/>
      <c r="HJ22" s="265"/>
      <c r="HK22" s="265"/>
      <c r="HL22" s="265"/>
      <c r="HM22" s="265"/>
      <c r="HN22" s="265"/>
      <c r="HO22" s="265"/>
      <c r="HP22" s="265"/>
      <c r="HQ22" s="265"/>
      <c r="HR22" s="265"/>
      <c r="HS22" s="265"/>
      <c r="HT22" s="265"/>
      <c r="HU22" s="265"/>
      <c r="HV22" s="265"/>
      <c r="HW22" s="265"/>
      <c r="HX22" s="265"/>
      <c r="HY22" s="265"/>
      <c r="HZ22" s="265"/>
      <c r="IA22" s="265"/>
      <c r="IB22" s="265"/>
      <c r="IC22" s="265"/>
      <c r="ID22" s="265"/>
      <c r="IE22" s="265"/>
      <c r="IF22" s="265"/>
      <c r="IG22" s="265"/>
      <c r="IH22" s="265"/>
      <c r="II22" s="265"/>
      <c r="IJ22" s="265"/>
      <c r="IK22" s="265"/>
      <c r="IL22" s="265"/>
      <c r="IM22" s="265"/>
      <c r="IN22" s="265"/>
      <c r="IO22" s="265"/>
      <c r="IP22" s="265"/>
      <c r="IQ22" s="265"/>
      <c r="IR22" s="265"/>
      <c r="IS22" s="265"/>
      <c r="IT22" s="265"/>
      <c r="IU22" s="265"/>
      <c r="IV22" s="265"/>
      <c r="IW22" s="265"/>
      <c r="IX22" s="265"/>
      <c r="IY22" s="265"/>
      <c r="IZ22" s="265"/>
      <c r="JA22" s="265"/>
      <c r="JB22" s="265"/>
      <c r="JC22" s="265"/>
      <c r="JD22" s="265"/>
      <c r="JE22" s="265"/>
      <c r="JF22" s="265"/>
      <c r="JG22" s="265"/>
      <c r="JH22" s="265"/>
      <c r="JI22" s="265"/>
      <c r="JJ22" s="265"/>
      <c r="JK22" s="265"/>
      <c r="JL22" s="265"/>
      <c r="JM22" s="265"/>
      <c r="JN22" s="265"/>
      <c r="JO22" s="265"/>
      <c r="JP22" s="265"/>
      <c r="JQ22" s="265"/>
      <c r="JR22" s="265"/>
      <c r="JS22" s="265"/>
      <c r="JT22" s="265"/>
      <c r="JU22" s="265"/>
      <c r="JV22" s="265"/>
      <c r="JW22" s="265"/>
      <c r="JX22" s="265"/>
      <c r="JY22" s="265"/>
      <c r="JZ22" s="265"/>
      <c r="KA22" s="265"/>
      <c r="KB22" s="265"/>
      <c r="KC22" s="265"/>
      <c r="KD22" s="265"/>
      <c r="KE22" s="265"/>
      <c r="KF22" s="265"/>
      <c r="KG22" s="265"/>
      <c r="KH22" s="265"/>
      <c r="KI22" s="265"/>
      <c r="KJ22" s="265"/>
      <c r="KK22" s="265"/>
      <c r="KL22" s="265"/>
      <c r="KM22" s="265"/>
      <c r="KN22" s="265"/>
      <c r="KO22" s="265"/>
      <c r="KP22" s="265"/>
      <c r="KQ22" s="265"/>
      <c r="KR22" s="265"/>
      <c r="KS22" s="265"/>
      <c r="KT22" s="265"/>
      <c r="KU22" s="265"/>
      <c r="KV22" s="265"/>
      <c r="KW22" s="265"/>
      <c r="KX22" s="265"/>
      <c r="KY22" s="265"/>
      <c r="KZ22" s="265"/>
      <c r="LA22" s="265"/>
      <c r="LB22" s="265"/>
      <c r="LC22" s="265"/>
      <c r="LD22" s="265"/>
      <c r="LE22" s="265"/>
      <c r="LF22" s="265"/>
      <c r="LG22" s="265"/>
      <c r="LH22" s="265"/>
      <c r="LI22" s="265"/>
      <c r="LJ22" s="265"/>
      <c r="LK22" s="265"/>
      <c r="LL22" s="265"/>
      <c r="LM22" s="265"/>
      <c r="LN22" s="265"/>
      <c r="LO22" s="265"/>
      <c r="LP22" s="265"/>
      <c r="LQ22" s="265"/>
      <c r="LR22" s="265"/>
      <c r="LS22" s="265"/>
      <c r="LT22" s="265"/>
      <c r="LU22" s="265"/>
      <c r="LV22" s="265"/>
      <c r="LW22" s="265"/>
      <c r="LX22" s="265"/>
      <c r="LY22" s="265"/>
      <c r="LZ22" s="265"/>
      <c r="MA22" s="265"/>
      <c r="MB22" s="265"/>
      <c r="MC22" s="265"/>
      <c r="MD22" s="265"/>
      <c r="ME22" s="265"/>
      <c r="MF22" s="265"/>
      <c r="MG22" s="265"/>
      <c r="MH22" s="265"/>
      <c r="MI22" s="265"/>
      <c r="MJ22" s="265"/>
      <c r="MK22" s="265"/>
      <c r="ML22" s="265"/>
      <c r="MM22" s="265"/>
      <c r="MN22" s="265"/>
      <c r="MO22" s="265"/>
      <c r="MP22" s="265"/>
      <c r="MQ22" s="265"/>
      <c r="MR22" s="265"/>
      <c r="MS22" s="265"/>
      <c r="MT22" s="265"/>
      <c r="MU22" s="265"/>
      <c r="MV22" s="265"/>
      <c r="MW22" s="265"/>
      <c r="MX22" s="265"/>
      <c r="MY22" s="265"/>
      <c r="MZ22" s="265"/>
      <c r="NA22" s="265"/>
      <c r="NB22" s="265"/>
      <c r="NC22" s="265"/>
      <c r="ND22" s="265"/>
      <c r="NE22" s="265"/>
      <c r="NF22" s="265"/>
      <c r="NG22" s="265"/>
      <c r="NH22" s="265"/>
      <c r="NI22" s="265"/>
      <c r="NJ22" s="265"/>
      <c r="NK22" s="265"/>
      <c r="NL22" s="265"/>
      <c r="NM22" s="265"/>
      <c r="NN22" s="265"/>
      <c r="NO22" s="265"/>
      <c r="NP22" s="265"/>
      <c r="NQ22" s="265"/>
      <c r="NR22" s="265"/>
      <c r="NS22" s="265"/>
      <c r="NT22" s="265"/>
      <c r="NU22" s="265"/>
      <c r="NV22" s="265"/>
      <c r="NW22" s="265"/>
      <c r="NX22" s="265"/>
      <c r="NY22" s="265"/>
      <c r="NZ22" s="265"/>
      <c r="OA22" s="265"/>
      <c r="OB22" s="265"/>
      <c r="OC22" s="265"/>
      <c r="OD22" s="265"/>
      <c r="OE22" s="265"/>
      <c r="OF22" s="265"/>
      <c r="OG22" s="265"/>
      <c r="OH22" s="265"/>
      <c r="OI22" s="265"/>
      <c r="OJ22" s="265"/>
      <c r="OK22" s="265"/>
      <c r="OL22" s="265"/>
      <c r="OM22" s="265"/>
      <c r="ON22" s="265"/>
      <c r="OO22" s="265"/>
      <c r="OP22" s="265"/>
      <c r="OQ22" s="265"/>
      <c r="OR22" s="265"/>
      <c r="OS22" s="265"/>
      <c r="OT22" s="265"/>
      <c r="OU22" s="265"/>
      <c r="OV22" s="265"/>
      <c r="OW22" s="265"/>
      <c r="OX22" s="265"/>
      <c r="OY22" s="265"/>
      <c r="OZ22" s="265"/>
      <c r="PA22" s="265"/>
      <c r="PB22" s="265"/>
      <c r="PC22" s="265"/>
      <c r="PD22" s="265"/>
      <c r="PE22" s="265"/>
      <c r="PF22" s="265"/>
      <c r="PG22" s="265"/>
      <c r="PH22" s="265"/>
      <c r="PI22" s="265"/>
      <c r="PJ22" s="265"/>
      <c r="PK22" s="265"/>
      <c r="PL22" s="265"/>
      <c r="PM22" s="265"/>
      <c r="PN22" s="265"/>
      <c r="PO22" s="265"/>
      <c r="PP22" s="265"/>
      <c r="PQ22" s="265"/>
      <c r="PR22" s="265"/>
      <c r="PS22" s="265"/>
      <c r="PT22" s="265"/>
      <c r="PU22" s="265"/>
      <c r="PV22" s="265"/>
      <c r="PW22" s="265"/>
      <c r="PX22" s="265"/>
      <c r="PY22" s="265"/>
      <c r="PZ22" s="265"/>
      <c r="QA22" s="265"/>
      <c r="QB22" s="265"/>
      <c r="QC22" s="265"/>
      <c r="QD22" s="265"/>
      <c r="QE22" s="265"/>
      <c r="QF22" s="265"/>
      <c r="QG22" s="265"/>
      <c r="QH22" s="265"/>
      <c r="QI22" s="265"/>
      <c r="QJ22" s="265"/>
      <c r="QK22" s="265"/>
      <c r="QL22" s="265"/>
      <c r="QM22" s="265"/>
      <c r="QN22" s="265"/>
      <c r="QO22" s="265"/>
      <c r="QP22" s="265"/>
      <c r="QQ22" s="265"/>
      <c r="QR22" s="265"/>
      <c r="QS22" s="265"/>
      <c r="QT22" s="265"/>
      <c r="QU22" s="265"/>
      <c r="QV22" s="265"/>
      <c r="QW22" s="265"/>
      <c r="QX22" s="265"/>
      <c r="QY22" s="265"/>
      <c r="QZ22" s="265"/>
      <c r="RA22" s="265"/>
      <c r="RB22" s="265"/>
      <c r="RC22" s="265"/>
      <c r="RD22" s="265"/>
      <c r="RE22" s="265"/>
      <c r="RF22" s="265"/>
      <c r="RG22" s="265"/>
      <c r="RH22" s="265"/>
      <c r="RI22" s="265"/>
      <c r="RJ22" s="265"/>
      <c r="RK22" s="265"/>
      <c r="RL22" s="265"/>
      <c r="RM22" s="265"/>
      <c r="RN22" s="265"/>
      <c r="RO22" s="265"/>
      <c r="RP22" s="265"/>
      <c r="RQ22" s="265"/>
      <c r="RR22" s="265"/>
      <c r="RS22" s="265"/>
      <c r="RT22" s="265"/>
      <c r="RU22" s="265"/>
      <c r="RV22" s="265"/>
      <c r="RW22" s="265"/>
      <c r="RX22" s="265"/>
      <c r="RY22" s="265"/>
      <c r="RZ22" s="265"/>
      <c r="SA22" s="265"/>
      <c r="SB22" s="265"/>
      <c r="SC22" s="265"/>
      <c r="SD22" s="265"/>
      <c r="SE22" s="265"/>
      <c r="SF22" s="265"/>
      <c r="SG22" s="265"/>
      <c r="SH22" s="265"/>
      <c r="SI22" s="265"/>
      <c r="SJ22" s="265"/>
      <c r="SK22" s="265"/>
      <c r="SL22" s="265"/>
      <c r="SM22" s="265"/>
      <c r="SN22" s="265"/>
      <c r="SO22" s="265"/>
      <c r="SP22" s="265"/>
      <c r="SQ22" s="265"/>
      <c r="SR22" s="265"/>
      <c r="SS22" s="265"/>
      <c r="ST22" s="265"/>
      <c r="SU22" s="265"/>
      <c r="SV22" s="265"/>
      <c r="SW22" s="265"/>
      <c r="SX22" s="265"/>
      <c r="SY22" s="265"/>
      <c r="SZ22" s="265"/>
      <c r="TA22" s="265"/>
      <c r="TB22" s="265"/>
      <c r="TC22" s="265"/>
      <c r="TD22" s="265"/>
      <c r="TE22" s="265"/>
      <c r="TF22" s="265"/>
      <c r="TG22" s="265"/>
      <c r="TH22" s="265"/>
      <c r="TI22" s="265"/>
      <c r="TJ22" s="265"/>
      <c r="TK22" s="265"/>
      <c r="TL22" s="265"/>
      <c r="TM22" s="265"/>
      <c r="TN22" s="265"/>
      <c r="TO22" s="265"/>
      <c r="TP22" s="265"/>
      <c r="TQ22" s="265"/>
      <c r="TR22" s="265"/>
      <c r="TS22" s="265"/>
      <c r="TT22" s="265"/>
      <c r="TU22" s="265"/>
      <c r="TV22" s="265"/>
      <c r="TW22" s="265"/>
      <c r="TX22" s="265"/>
      <c r="TY22" s="265"/>
      <c r="TZ22" s="265"/>
      <c r="UA22" s="265"/>
      <c r="UB22" s="265"/>
      <c r="UC22" s="265"/>
      <c r="UD22" s="265"/>
      <c r="UE22" s="265"/>
      <c r="UF22" s="265"/>
      <c r="UG22" s="265"/>
      <c r="UH22" s="265"/>
      <c r="UI22" s="265"/>
      <c r="UJ22" s="265"/>
      <c r="UK22" s="265"/>
      <c r="UL22" s="265"/>
      <c r="UM22" s="265"/>
      <c r="UN22" s="265"/>
      <c r="UO22" s="265"/>
      <c r="UP22" s="265"/>
      <c r="UQ22" s="265"/>
      <c r="UR22" s="265"/>
      <c r="US22" s="265"/>
      <c r="UT22" s="265"/>
      <c r="UU22" s="265"/>
      <c r="UV22" s="265"/>
      <c r="UW22" s="265"/>
      <c r="UX22" s="265"/>
      <c r="UY22" s="265"/>
      <c r="UZ22" s="265"/>
      <c r="VA22" s="265"/>
      <c r="VB22" s="265"/>
      <c r="VC22" s="265"/>
      <c r="VD22" s="265"/>
      <c r="VE22" s="265"/>
      <c r="VF22" s="265"/>
      <c r="VG22" s="265"/>
      <c r="VH22" s="265"/>
      <c r="VI22" s="265"/>
      <c r="VJ22" s="265"/>
      <c r="VK22" s="265"/>
      <c r="VL22" s="265"/>
      <c r="VM22" s="265"/>
      <c r="VN22" s="265"/>
      <c r="VO22" s="265"/>
      <c r="VP22" s="265"/>
      <c r="VQ22" s="265"/>
      <c r="VR22" s="265"/>
      <c r="VS22" s="265"/>
      <c r="VT22" s="265"/>
      <c r="VU22" s="265"/>
      <c r="VV22" s="265"/>
      <c r="VW22" s="265"/>
      <c r="VX22" s="265"/>
      <c r="VY22" s="265"/>
      <c r="VZ22" s="265"/>
      <c r="WA22" s="265"/>
      <c r="WB22" s="265"/>
      <c r="WC22" s="265"/>
      <c r="WD22" s="265"/>
      <c r="WE22" s="265"/>
      <c r="WF22" s="265"/>
      <c r="WG22" s="265"/>
      <c r="WH22" s="265"/>
      <c r="WI22" s="265"/>
      <c r="WJ22" s="265"/>
      <c r="WK22" s="265"/>
      <c r="WL22" s="265"/>
      <c r="WM22" s="265"/>
      <c r="WN22" s="265"/>
      <c r="WO22" s="265"/>
      <c r="WP22" s="265"/>
      <c r="WQ22" s="265"/>
      <c r="WR22" s="265"/>
      <c r="WS22" s="265"/>
      <c r="WT22" s="265"/>
      <c r="WU22" s="265"/>
      <c r="WV22" s="265"/>
      <c r="WW22" s="265"/>
      <c r="WX22" s="265"/>
      <c r="WY22" s="265"/>
      <c r="WZ22" s="265"/>
      <c r="XA22" s="265"/>
      <c r="XB22" s="265"/>
      <c r="XC22" s="265"/>
      <c r="XD22" s="265"/>
      <c r="XE22" s="265"/>
      <c r="XF22" s="265"/>
      <c r="XG22" s="265"/>
      <c r="XH22" s="265"/>
      <c r="XI22" s="265"/>
      <c r="XJ22" s="265"/>
      <c r="XK22" s="265"/>
      <c r="XL22" s="265"/>
      <c r="XM22" s="265"/>
      <c r="XN22" s="265"/>
      <c r="XO22" s="265"/>
      <c r="XP22" s="265"/>
      <c r="XQ22" s="265"/>
      <c r="XR22" s="265"/>
      <c r="XS22" s="265"/>
      <c r="XT22" s="265"/>
      <c r="XU22" s="265"/>
      <c r="XV22" s="265"/>
      <c r="XW22" s="265"/>
      <c r="XX22" s="265"/>
      <c r="XY22" s="265"/>
      <c r="XZ22" s="265"/>
      <c r="YA22" s="265"/>
      <c r="YB22" s="265"/>
      <c r="YC22" s="265"/>
      <c r="YD22" s="265"/>
      <c r="YE22" s="265"/>
      <c r="YF22" s="265"/>
      <c r="YG22" s="265"/>
      <c r="YH22" s="265"/>
      <c r="YI22" s="265"/>
      <c r="YJ22" s="265"/>
      <c r="YK22" s="265"/>
      <c r="YL22" s="265"/>
      <c r="YM22" s="265"/>
      <c r="YN22" s="265"/>
      <c r="YO22" s="265"/>
      <c r="YP22" s="265"/>
      <c r="YQ22" s="265"/>
      <c r="YR22" s="265"/>
      <c r="YS22" s="265"/>
      <c r="YT22" s="265"/>
      <c r="YU22" s="265"/>
      <c r="YV22" s="265"/>
      <c r="YW22" s="265"/>
      <c r="YX22" s="265"/>
      <c r="YY22" s="265"/>
      <c r="YZ22" s="265"/>
      <c r="ZA22" s="265"/>
      <c r="ZB22" s="265"/>
      <c r="ZC22" s="265"/>
      <c r="ZD22" s="265"/>
      <c r="ZE22" s="265"/>
      <c r="ZF22" s="265"/>
      <c r="ZG22" s="265"/>
      <c r="ZH22" s="265"/>
      <c r="ZI22" s="265"/>
      <c r="ZJ22" s="265"/>
      <c r="ZK22" s="265"/>
      <c r="ZL22" s="265"/>
      <c r="ZM22" s="265"/>
      <c r="ZN22" s="265"/>
      <c r="ZO22" s="265"/>
      <c r="ZP22" s="265"/>
      <c r="ZQ22" s="265"/>
      <c r="ZR22" s="265"/>
      <c r="ZS22" s="265"/>
      <c r="ZT22" s="265"/>
      <c r="ZU22" s="265"/>
      <c r="ZV22" s="265"/>
      <c r="ZW22" s="265"/>
      <c r="ZX22" s="265"/>
      <c r="ZY22" s="265"/>
      <c r="ZZ22" s="265"/>
      <c r="AAA22" s="265"/>
      <c r="AAB22" s="265"/>
      <c r="AAC22" s="265"/>
      <c r="AAD22" s="265"/>
      <c r="AAE22" s="265"/>
      <c r="AAF22" s="265"/>
      <c r="AAG22" s="265"/>
      <c r="AAH22" s="265"/>
      <c r="AAI22" s="265"/>
      <c r="AAJ22" s="265"/>
      <c r="AAK22" s="265"/>
      <c r="AAL22" s="265"/>
      <c r="AAM22" s="265"/>
      <c r="AAN22" s="265"/>
      <c r="AAO22" s="265"/>
      <c r="AAP22" s="265"/>
      <c r="AAQ22" s="265"/>
      <c r="AAR22" s="265"/>
      <c r="AAS22" s="265"/>
      <c r="AAT22" s="265"/>
      <c r="AAU22" s="265"/>
      <c r="AAV22" s="265"/>
      <c r="AAW22" s="265"/>
      <c r="AAX22" s="265"/>
      <c r="AAY22" s="265"/>
      <c r="AAZ22" s="265"/>
      <c r="ABA22" s="265"/>
      <c r="ABB22" s="265"/>
      <c r="ABC22" s="265"/>
      <c r="ABD22" s="265"/>
      <c r="ABE22" s="265"/>
      <c r="ABF22" s="265"/>
      <c r="ABG22" s="265"/>
      <c r="ABH22" s="265"/>
      <c r="ABI22" s="265"/>
      <c r="ABJ22" s="265"/>
      <c r="ABK22" s="265"/>
      <c r="ABL22" s="265"/>
      <c r="ABM22" s="265"/>
      <c r="ABN22" s="265"/>
      <c r="ABO22" s="265"/>
      <c r="ABP22" s="265"/>
      <c r="ABQ22" s="265"/>
      <c r="ABR22" s="265"/>
      <c r="ABS22" s="265"/>
      <c r="ABT22" s="265"/>
      <c r="ABU22" s="265"/>
      <c r="ABV22" s="265"/>
      <c r="ABW22" s="265"/>
      <c r="ABX22" s="265"/>
      <c r="ABY22" s="265"/>
      <c r="ABZ22" s="265"/>
      <c r="ACA22" s="265"/>
      <c r="ACB22" s="265"/>
      <c r="ACC22" s="265"/>
      <c r="ACD22" s="265"/>
      <c r="ACE22" s="265"/>
      <c r="ACF22" s="265"/>
      <c r="ACG22" s="265"/>
      <c r="ACH22" s="265"/>
      <c r="ACI22" s="265"/>
      <c r="ACJ22" s="265"/>
      <c r="ACK22" s="265"/>
      <c r="ACL22" s="265"/>
      <c r="ACM22" s="265"/>
      <c r="ACN22" s="265"/>
      <c r="ACO22" s="265"/>
      <c r="ACP22" s="265"/>
      <c r="ACQ22" s="265"/>
      <c r="ACR22" s="265"/>
      <c r="ACS22" s="265"/>
      <c r="ACT22" s="265"/>
      <c r="ACU22" s="265"/>
      <c r="ACV22" s="265"/>
      <c r="ACW22" s="265"/>
      <c r="ACX22" s="265"/>
      <c r="ACY22" s="265"/>
      <c r="ACZ22" s="265"/>
      <c r="ADA22" s="265"/>
      <c r="ADB22" s="265"/>
      <c r="ADC22" s="265"/>
      <c r="ADD22" s="265"/>
      <c r="ADE22" s="265"/>
      <c r="ADF22" s="265"/>
      <c r="ADG22" s="265"/>
      <c r="ADH22" s="265"/>
      <c r="ADI22" s="265"/>
      <c r="ADJ22" s="265"/>
      <c r="ADK22" s="265"/>
      <c r="ADL22" s="265"/>
      <c r="ADM22" s="265"/>
      <c r="ADN22" s="265"/>
      <c r="ADO22" s="265"/>
      <c r="ADP22" s="265"/>
      <c r="ADQ22" s="265"/>
      <c r="ADR22" s="265"/>
      <c r="ADS22" s="265"/>
      <c r="ADT22" s="265"/>
      <c r="ADU22" s="265"/>
      <c r="ADV22" s="265"/>
      <c r="ADW22" s="265"/>
      <c r="ADX22" s="265"/>
      <c r="ADY22" s="265"/>
      <c r="ADZ22" s="265"/>
      <c r="AEA22" s="265"/>
      <c r="AEB22" s="265"/>
      <c r="AEC22" s="265"/>
      <c r="AED22" s="265"/>
      <c r="AEE22" s="265"/>
      <c r="AEF22" s="265"/>
      <c r="AEG22" s="265"/>
      <c r="AEH22" s="265"/>
      <c r="AEI22" s="265"/>
      <c r="AEJ22" s="265"/>
      <c r="AEK22" s="265"/>
      <c r="AEL22" s="265"/>
      <c r="AEM22" s="265"/>
      <c r="AEN22" s="265"/>
      <c r="AEO22" s="265"/>
      <c r="AEP22" s="265"/>
      <c r="AEQ22" s="265"/>
      <c r="AER22" s="265"/>
      <c r="AES22" s="265"/>
      <c r="AET22" s="265"/>
      <c r="AEU22" s="265"/>
      <c r="AEV22" s="265"/>
      <c r="AEW22" s="265"/>
      <c r="AEX22" s="265"/>
      <c r="AEY22" s="265"/>
      <c r="AEZ22" s="265"/>
      <c r="AFA22" s="265"/>
      <c r="AFB22" s="265"/>
      <c r="AFC22" s="265"/>
      <c r="AFD22" s="265"/>
      <c r="AFE22" s="265"/>
      <c r="AFF22" s="265"/>
      <c r="AFG22" s="265"/>
      <c r="AFH22" s="265"/>
      <c r="AFI22" s="265"/>
      <c r="AFJ22" s="265"/>
      <c r="AFK22" s="265"/>
      <c r="AFL22" s="265"/>
      <c r="AFM22" s="265"/>
      <c r="AFN22" s="265"/>
      <c r="AFO22" s="265"/>
      <c r="AFP22" s="265"/>
      <c r="AFQ22" s="265"/>
      <c r="AFR22" s="265"/>
      <c r="AFS22" s="265"/>
      <c r="AFT22" s="265"/>
      <c r="AFU22" s="265"/>
      <c r="AFV22" s="265"/>
      <c r="AFW22" s="265"/>
      <c r="AFX22" s="265"/>
      <c r="AFY22" s="265"/>
      <c r="AFZ22" s="265"/>
      <c r="AGA22" s="265"/>
      <c r="AGB22" s="265"/>
      <c r="AGC22" s="265"/>
      <c r="AGD22" s="265"/>
      <c r="AGE22" s="265"/>
      <c r="AGF22" s="265"/>
      <c r="AGG22" s="265"/>
      <c r="AGH22" s="265"/>
      <c r="AGI22" s="265"/>
      <c r="AGJ22" s="265"/>
      <c r="AGK22" s="265"/>
      <c r="AGL22" s="265"/>
      <c r="AGM22" s="265"/>
      <c r="AGN22" s="265"/>
      <c r="AGO22" s="265"/>
      <c r="AGP22" s="265"/>
      <c r="AGQ22" s="265"/>
      <c r="AGR22" s="265"/>
      <c r="AGS22" s="265"/>
      <c r="AGT22" s="265"/>
      <c r="AGU22" s="265"/>
      <c r="AGV22" s="265"/>
      <c r="AGW22" s="265"/>
      <c r="AGX22" s="265"/>
      <c r="AGY22" s="265"/>
      <c r="AGZ22" s="265"/>
      <c r="AHA22" s="265"/>
      <c r="AHB22" s="265"/>
      <c r="AHC22" s="265"/>
      <c r="AHD22" s="265"/>
      <c r="AHE22" s="265"/>
      <c r="AHF22" s="265"/>
      <c r="AHG22" s="265"/>
      <c r="AHH22" s="265"/>
      <c r="AHI22" s="265"/>
      <c r="AHJ22" s="265"/>
      <c r="AHK22" s="265"/>
      <c r="AHL22" s="265"/>
      <c r="AHM22" s="265"/>
      <c r="AHN22" s="265"/>
      <c r="AHO22" s="265"/>
      <c r="AHP22" s="265"/>
      <c r="AHQ22" s="265"/>
      <c r="AHR22" s="265"/>
      <c r="AHS22" s="265"/>
      <c r="AHT22" s="265"/>
      <c r="AHU22" s="265"/>
      <c r="AHV22" s="265"/>
      <c r="AHW22" s="265"/>
      <c r="AHX22" s="265"/>
      <c r="AHY22" s="265"/>
      <c r="AHZ22" s="265"/>
      <c r="AIA22" s="265"/>
      <c r="AIB22" s="265"/>
      <c r="AIC22" s="265"/>
      <c r="AID22" s="265"/>
      <c r="AIE22" s="265"/>
      <c r="AIF22" s="265"/>
      <c r="AIG22" s="265"/>
      <c r="AIH22" s="265"/>
      <c r="AII22" s="265"/>
      <c r="AIJ22" s="265"/>
      <c r="AIK22" s="265"/>
      <c r="AIL22" s="265"/>
      <c r="AIM22" s="265"/>
      <c r="AIN22" s="265"/>
      <c r="AIO22" s="265"/>
      <c r="AIP22" s="265"/>
      <c r="AIQ22" s="265"/>
      <c r="AIR22" s="265"/>
      <c r="AIS22" s="265"/>
      <c r="AIT22" s="265"/>
      <c r="AIU22" s="265"/>
      <c r="AIV22" s="265"/>
      <c r="AIW22" s="265"/>
      <c r="AIX22" s="265"/>
      <c r="AIY22" s="265"/>
      <c r="AIZ22" s="265"/>
      <c r="AJA22" s="265"/>
      <c r="AJB22" s="265"/>
      <c r="AJC22" s="265"/>
      <c r="AJD22" s="265"/>
      <c r="AJE22" s="265"/>
      <c r="AJF22" s="265"/>
      <c r="AJG22" s="265"/>
      <c r="AJH22" s="265"/>
      <c r="AJI22" s="265"/>
      <c r="AJJ22" s="265"/>
      <c r="AJK22" s="265"/>
      <c r="AJL22" s="265"/>
      <c r="AJM22" s="265"/>
      <c r="AJN22" s="265"/>
      <c r="AJO22" s="265"/>
      <c r="AJP22" s="265"/>
      <c r="AJQ22" s="265"/>
      <c r="AJR22" s="265"/>
      <c r="AJS22" s="265"/>
      <c r="AJT22" s="265"/>
      <c r="AJU22" s="265"/>
      <c r="AJV22" s="265"/>
      <c r="AJW22" s="265"/>
      <c r="AJX22" s="265"/>
      <c r="AJY22" s="265"/>
      <c r="AJZ22" s="265"/>
      <c r="AKA22" s="265"/>
      <c r="AKB22" s="265"/>
      <c r="AKC22" s="265"/>
      <c r="AKD22" s="265"/>
      <c r="AKE22" s="265"/>
      <c r="AKF22" s="265"/>
      <c r="AKG22" s="265"/>
      <c r="AKH22" s="265"/>
      <c r="AKI22" s="265"/>
      <c r="AKJ22" s="265"/>
      <c r="AKK22" s="265"/>
      <c r="AKL22" s="265"/>
      <c r="AKM22" s="265"/>
      <c r="AKN22" s="265"/>
      <c r="AKO22" s="265"/>
      <c r="AKP22" s="265"/>
      <c r="AKQ22" s="265"/>
      <c r="AKR22" s="265"/>
      <c r="AKS22" s="265"/>
      <c r="AKT22" s="265"/>
      <c r="AKU22" s="265"/>
      <c r="AKV22" s="265"/>
      <c r="AKW22" s="265"/>
      <c r="AKX22" s="265"/>
      <c r="AKY22" s="265"/>
      <c r="AKZ22" s="265"/>
      <c r="ALA22" s="265"/>
      <c r="ALB22" s="265"/>
      <c r="ALC22" s="265"/>
      <c r="ALD22" s="265"/>
      <c r="ALE22" s="265"/>
      <c r="ALF22" s="265"/>
      <c r="ALG22" s="265"/>
      <c r="ALH22" s="265"/>
      <c r="ALI22" s="265"/>
      <c r="ALJ22" s="265"/>
      <c r="ALK22" s="265"/>
      <c r="ALL22" s="265"/>
      <c r="ALM22" s="265"/>
      <c r="ALN22" s="265"/>
      <c r="ALO22" s="265"/>
      <c r="ALP22" s="265"/>
      <c r="ALQ22" s="265"/>
      <c r="ALR22" s="265"/>
      <c r="ALS22" s="265"/>
      <c r="ALT22" s="265"/>
      <c r="ALU22" s="265"/>
      <c r="ALV22" s="265"/>
      <c r="ALW22" s="265"/>
      <c r="ALX22" s="265"/>
      <c r="ALY22" s="265"/>
      <c r="ALZ22" s="265"/>
      <c r="AMA22" s="265"/>
      <c r="AMB22" s="265"/>
      <c r="AMC22" s="265"/>
      <c r="AMD22" s="265"/>
      <c r="AME22" s="265"/>
      <c r="AMF22" s="265"/>
      <c r="AMG22" s="265"/>
      <c r="AMH22" s="265"/>
      <c r="AMI22" s="265"/>
      <c r="AMJ22" s="265"/>
      <c r="AMK22" s="265"/>
    </row>
    <row r="23" spans="1:1025" s="264" customFormat="1" ht="24.75" customHeight="1">
      <c r="A23" s="839" t="s">
        <v>1347</v>
      </c>
      <c r="B23" s="839"/>
      <c r="C23" s="839"/>
      <c r="D23" s="839"/>
      <c r="E23" s="839"/>
      <c r="F23" s="839"/>
      <c r="G23" s="839"/>
      <c r="H23" s="839"/>
      <c r="I23" s="839"/>
      <c r="J23" s="839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65"/>
      <c r="BB23" s="265"/>
      <c r="BC23" s="265"/>
      <c r="BD23" s="265"/>
      <c r="BE23" s="265"/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  <c r="BQ23" s="265"/>
      <c r="BR23" s="265"/>
      <c r="BS23" s="265"/>
      <c r="BT23" s="265"/>
      <c r="BU23" s="265"/>
      <c r="BV23" s="265"/>
      <c r="BW23" s="265"/>
      <c r="BX23" s="265"/>
      <c r="BY23" s="265"/>
      <c r="BZ23" s="265"/>
      <c r="CA23" s="265"/>
      <c r="CB23" s="265"/>
      <c r="CC23" s="265"/>
      <c r="CD23" s="265"/>
      <c r="CE23" s="265"/>
      <c r="CF23" s="265"/>
      <c r="CG23" s="265"/>
      <c r="CH23" s="265"/>
      <c r="CI23" s="265"/>
      <c r="CJ23" s="265"/>
      <c r="CK23" s="265"/>
      <c r="CL23" s="265"/>
      <c r="CM23" s="265"/>
      <c r="CN23" s="265"/>
      <c r="CO23" s="265"/>
      <c r="CP23" s="265"/>
      <c r="CQ23" s="265"/>
      <c r="CR23" s="265"/>
      <c r="CS23" s="265"/>
      <c r="CT23" s="265"/>
      <c r="CU23" s="265"/>
      <c r="CV23" s="265"/>
      <c r="CW23" s="265"/>
      <c r="CX23" s="265"/>
      <c r="CY23" s="265"/>
      <c r="CZ23" s="265"/>
      <c r="DA23" s="265"/>
      <c r="DB23" s="265"/>
      <c r="DC23" s="265"/>
      <c r="DD23" s="265"/>
      <c r="DE23" s="265"/>
      <c r="DF23" s="265"/>
      <c r="DG23" s="265"/>
      <c r="DH23" s="265"/>
      <c r="DI23" s="265"/>
      <c r="DJ23" s="265"/>
      <c r="DK23" s="265"/>
      <c r="DL23" s="265"/>
      <c r="DM23" s="265"/>
      <c r="DN23" s="265"/>
      <c r="DO23" s="265"/>
      <c r="DP23" s="265"/>
      <c r="DQ23" s="265"/>
      <c r="DR23" s="265"/>
      <c r="DS23" s="265"/>
      <c r="DT23" s="265"/>
      <c r="DU23" s="265"/>
      <c r="DV23" s="265"/>
      <c r="DW23" s="265"/>
      <c r="DX23" s="265"/>
      <c r="DY23" s="265"/>
      <c r="DZ23" s="265"/>
      <c r="EA23" s="265"/>
      <c r="EB23" s="265"/>
      <c r="EC23" s="265"/>
      <c r="ED23" s="265"/>
      <c r="EE23" s="265"/>
      <c r="EF23" s="265"/>
      <c r="EG23" s="265"/>
      <c r="EH23" s="265"/>
      <c r="EI23" s="265"/>
      <c r="EJ23" s="265"/>
      <c r="EK23" s="265"/>
      <c r="EL23" s="265"/>
      <c r="EM23" s="265"/>
      <c r="EN23" s="265"/>
      <c r="EO23" s="265"/>
      <c r="EP23" s="265"/>
      <c r="EQ23" s="265"/>
      <c r="ER23" s="265"/>
      <c r="ES23" s="265"/>
      <c r="ET23" s="265"/>
      <c r="EU23" s="265"/>
      <c r="EV23" s="265"/>
      <c r="EW23" s="265"/>
      <c r="EX23" s="265"/>
      <c r="EY23" s="265"/>
      <c r="EZ23" s="265"/>
      <c r="FA23" s="265"/>
      <c r="FB23" s="265"/>
      <c r="FC23" s="265"/>
      <c r="FD23" s="265"/>
      <c r="FE23" s="265"/>
      <c r="FF23" s="265"/>
      <c r="FG23" s="265"/>
      <c r="FH23" s="265"/>
      <c r="FI23" s="265"/>
      <c r="FJ23" s="265"/>
      <c r="FK23" s="265"/>
      <c r="FL23" s="265"/>
      <c r="FM23" s="265"/>
      <c r="FN23" s="265"/>
      <c r="FO23" s="265"/>
      <c r="FP23" s="265"/>
      <c r="FQ23" s="265"/>
      <c r="FR23" s="265"/>
      <c r="FS23" s="265"/>
      <c r="FT23" s="265"/>
      <c r="FU23" s="265"/>
      <c r="FV23" s="265"/>
      <c r="FW23" s="265"/>
      <c r="FX23" s="265"/>
      <c r="FY23" s="265"/>
      <c r="FZ23" s="265"/>
      <c r="GA23" s="265"/>
      <c r="GB23" s="265"/>
      <c r="GC23" s="265"/>
      <c r="GD23" s="265"/>
      <c r="GE23" s="265"/>
      <c r="GF23" s="265"/>
      <c r="GG23" s="265"/>
      <c r="GH23" s="265"/>
      <c r="GI23" s="265"/>
      <c r="GJ23" s="265"/>
      <c r="GK23" s="265"/>
      <c r="GL23" s="265"/>
      <c r="GM23" s="265"/>
      <c r="GN23" s="265"/>
      <c r="GO23" s="265"/>
      <c r="GP23" s="265"/>
      <c r="GQ23" s="265"/>
      <c r="GR23" s="265"/>
      <c r="GS23" s="265"/>
      <c r="GT23" s="265"/>
      <c r="GU23" s="265"/>
      <c r="GV23" s="265"/>
      <c r="GW23" s="265"/>
      <c r="GX23" s="265"/>
      <c r="GY23" s="265"/>
      <c r="GZ23" s="265"/>
      <c r="HA23" s="265"/>
      <c r="HB23" s="265"/>
      <c r="HC23" s="265"/>
      <c r="HD23" s="265"/>
      <c r="HE23" s="265"/>
      <c r="HF23" s="265"/>
      <c r="HG23" s="265"/>
      <c r="HH23" s="265"/>
      <c r="HI23" s="265"/>
      <c r="HJ23" s="265"/>
      <c r="HK23" s="265"/>
      <c r="HL23" s="265"/>
      <c r="HM23" s="265"/>
      <c r="HN23" s="265"/>
      <c r="HO23" s="265"/>
      <c r="HP23" s="265"/>
      <c r="HQ23" s="265"/>
      <c r="HR23" s="265"/>
      <c r="HS23" s="265"/>
      <c r="HT23" s="265"/>
      <c r="HU23" s="265"/>
      <c r="HV23" s="265"/>
      <c r="HW23" s="265"/>
      <c r="HX23" s="265"/>
      <c r="HY23" s="265"/>
      <c r="HZ23" s="265"/>
      <c r="IA23" s="265"/>
      <c r="IB23" s="265"/>
      <c r="IC23" s="265"/>
      <c r="ID23" s="265"/>
      <c r="IE23" s="265"/>
      <c r="IF23" s="265"/>
      <c r="IG23" s="265"/>
      <c r="IH23" s="265"/>
      <c r="II23" s="265"/>
      <c r="IJ23" s="265"/>
      <c r="IK23" s="265"/>
      <c r="IL23" s="265"/>
      <c r="IM23" s="265"/>
      <c r="IN23" s="265"/>
      <c r="IO23" s="265"/>
      <c r="IP23" s="265"/>
      <c r="IQ23" s="265"/>
      <c r="IR23" s="265"/>
      <c r="IS23" s="265"/>
      <c r="IT23" s="265"/>
      <c r="IU23" s="265"/>
      <c r="IV23" s="265"/>
      <c r="IW23" s="265"/>
      <c r="IX23" s="265"/>
      <c r="IY23" s="265"/>
      <c r="IZ23" s="265"/>
      <c r="JA23" s="265"/>
      <c r="JB23" s="265"/>
      <c r="JC23" s="265"/>
      <c r="JD23" s="265"/>
      <c r="JE23" s="265"/>
      <c r="JF23" s="265"/>
      <c r="JG23" s="265"/>
      <c r="JH23" s="265"/>
      <c r="JI23" s="265"/>
      <c r="JJ23" s="265"/>
      <c r="JK23" s="265"/>
      <c r="JL23" s="265"/>
      <c r="JM23" s="265"/>
      <c r="JN23" s="265"/>
      <c r="JO23" s="265"/>
      <c r="JP23" s="265"/>
      <c r="JQ23" s="265"/>
      <c r="JR23" s="265"/>
      <c r="JS23" s="265"/>
      <c r="JT23" s="265"/>
      <c r="JU23" s="265"/>
      <c r="JV23" s="265"/>
      <c r="JW23" s="265"/>
      <c r="JX23" s="265"/>
      <c r="JY23" s="265"/>
      <c r="JZ23" s="265"/>
      <c r="KA23" s="265"/>
      <c r="KB23" s="265"/>
      <c r="KC23" s="265"/>
      <c r="KD23" s="265"/>
      <c r="KE23" s="265"/>
      <c r="KF23" s="265"/>
      <c r="KG23" s="265"/>
      <c r="KH23" s="265"/>
      <c r="KI23" s="265"/>
      <c r="KJ23" s="265"/>
      <c r="KK23" s="265"/>
      <c r="KL23" s="265"/>
      <c r="KM23" s="265"/>
      <c r="KN23" s="265"/>
      <c r="KO23" s="265"/>
      <c r="KP23" s="265"/>
      <c r="KQ23" s="265"/>
      <c r="KR23" s="265"/>
      <c r="KS23" s="265"/>
      <c r="KT23" s="265"/>
      <c r="KU23" s="265"/>
      <c r="KV23" s="265"/>
      <c r="KW23" s="265"/>
      <c r="KX23" s="265"/>
      <c r="KY23" s="265"/>
      <c r="KZ23" s="265"/>
      <c r="LA23" s="265"/>
      <c r="LB23" s="265"/>
      <c r="LC23" s="265"/>
      <c r="LD23" s="265"/>
      <c r="LE23" s="265"/>
      <c r="LF23" s="265"/>
      <c r="LG23" s="265"/>
      <c r="LH23" s="265"/>
      <c r="LI23" s="265"/>
      <c r="LJ23" s="265"/>
      <c r="LK23" s="265"/>
      <c r="LL23" s="265"/>
      <c r="LM23" s="265"/>
      <c r="LN23" s="265"/>
      <c r="LO23" s="265"/>
      <c r="LP23" s="265"/>
      <c r="LQ23" s="265"/>
      <c r="LR23" s="265"/>
      <c r="LS23" s="265"/>
      <c r="LT23" s="265"/>
      <c r="LU23" s="265"/>
      <c r="LV23" s="265"/>
      <c r="LW23" s="265"/>
      <c r="LX23" s="265"/>
      <c r="LY23" s="265"/>
      <c r="LZ23" s="265"/>
      <c r="MA23" s="265"/>
      <c r="MB23" s="265"/>
      <c r="MC23" s="265"/>
      <c r="MD23" s="265"/>
      <c r="ME23" s="265"/>
      <c r="MF23" s="265"/>
      <c r="MG23" s="265"/>
      <c r="MH23" s="265"/>
      <c r="MI23" s="265"/>
      <c r="MJ23" s="265"/>
      <c r="MK23" s="265"/>
      <c r="ML23" s="265"/>
      <c r="MM23" s="265"/>
      <c r="MN23" s="265"/>
      <c r="MO23" s="265"/>
      <c r="MP23" s="265"/>
      <c r="MQ23" s="265"/>
      <c r="MR23" s="265"/>
      <c r="MS23" s="265"/>
      <c r="MT23" s="265"/>
      <c r="MU23" s="265"/>
      <c r="MV23" s="265"/>
      <c r="MW23" s="265"/>
      <c r="MX23" s="265"/>
      <c r="MY23" s="265"/>
      <c r="MZ23" s="265"/>
      <c r="NA23" s="265"/>
      <c r="NB23" s="265"/>
      <c r="NC23" s="265"/>
      <c r="ND23" s="265"/>
      <c r="NE23" s="265"/>
      <c r="NF23" s="265"/>
      <c r="NG23" s="265"/>
      <c r="NH23" s="265"/>
      <c r="NI23" s="265"/>
      <c r="NJ23" s="265"/>
      <c r="NK23" s="265"/>
      <c r="NL23" s="265"/>
      <c r="NM23" s="265"/>
      <c r="NN23" s="265"/>
      <c r="NO23" s="265"/>
      <c r="NP23" s="265"/>
      <c r="NQ23" s="265"/>
      <c r="NR23" s="265"/>
      <c r="NS23" s="265"/>
      <c r="NT23" s="265"/>
      <c r="NU23" s="265"/>
      <c r="NV23" s="265"/>
      <c r="NW23" s="265"/>
      <c r="NX23" s="265"/>
      <c r="NY23" s="265"/>
      <c r="NZ23" s="265"/>
      <c r="OA23" s="265"/>
      <c r="OB23" s="265"/>
      <c r="OC23" s="265"/>
      <c r="OD23" s="265"/>
      <c r="OE23" s="265"/>
      <c r="OF23" s="265"/>
      <c r="OG23" s="265"/>
      <c r="OH23" s="265"/>
      <c r="OI23" s="265"/>
      <c r="OJ23" s="265"/>
      <c r="OK23" s="265"/>
      <c r="OL23" s="265"/>
      <c r="OM23" s="265"/>
      <c r="ON23" s="265"/>
      <c r="OO23" s="265"/>
      <c r="OP23" s="265"/>
      <c r="OQ23" s="265"/>
      <c r="OR23" s="265"/>
      <c r="OS23" s="265"/>
      <c r="OT23" s="265"/>
      <c r="OU23" s="265"/>
      <c r="OV23" s="265"/>
      <c r="OW23" s="265"/>
      <c r="OX23" s="265"/>
      <c r="OY23" s="265"/>
      <c r="OZ23" s="265"/>
      <c r="PA23" s="265"/>
      <c r="PB23" s="265"/>
      <c r="PC23" s="265"/>
      <c r="PD23" s="265"/>
      <c r="PE23" s="265"/>
      <c r="PF23" s="265"/>
      <c r="PG23" s="265"/>
      <c r="PH23" s="265"/>
      <c r="PI23" s="265"/>
      <c r="PJ23" s="265"/>
      <c r="PK23" s="265"/>
      <c r="PL23" s="265"/>
      <c r="PM23" s="265"/>
      <c r="PN23" s="265"/>
      <c r="PO23" s="265"/>
      <c r="PP23" s="265"/>
      <c r="PQ23" s="265"/>
      <c r="PR23" s="265"/>
      <c r="PS23" s="265"/>
      <c r="PT23" s="265"/>
      <c r="PU23" s="265"/>
      <c r="PV23" s="265"/>
      <c r="PW23" s="265"/>
      <c r="PX23" s="265"/>
      <c r="PY23" s="265"/>
      <c r="PZ23" s="265"/>
      <c r="QA23" s="265"/>
      <c r="QB23" s="265"/>
      <c r="QC23" s="265"/>
      <c r="QD23" s="265"/>
      <c r="QE23" s="265"/>
      <c r="QF23" s="265"/>
      <c r="QG23" s="265"/>
      <c r="QH23" s="265"/>
      <c r="QI23" s="265"/>
      <c r="QJ23" s="265"/>
      <c r="QK23" s="265"/>
      <c r="QL23" s="265"/>
      <c r="QM23" s="265"/>
      <c r="QN23" s="265"/>
      <c r="QO23" s="265"/>
      <c r="QP23" s="265"/>
      <c r="QQ23" s="265"/>
      <c r="QR23" s="265"/>
      <c r="QS23" s="265"/>
      <c r="QT23" s="265"/>
      <c r="QU23" s="265"/>
      <c r="QV23" s="265"/>
      <c r="QW23" s="265"/>
      <c r="QX23" s="265"/>
      <c r="QY23" s="265"/>
      <c r="QZ23" s="265"/>
      <c r="RA23" s="265"/>
      <c r="RB23" s="265"/>
      <c r="RC23" s="265"/>
      <c r="RD23" s="265"/>
      <c r="RE23" s="265"/>
      <c r="RF23" s="265"/>
      <c r="RG23" s="265"/>
      <c r="RH23" s="265"/>
      <c r="RI23" s="265"/>
      <c r="RJ23" s="265"/>
      <c r="RK23" s="265"/>
      <c r="RL23" s="265"/>
      <c r="RM23" s="265"/>
      <c r="RN23" s="265"/>
      <c r="RO23" s="265"/>
      <c r="RP23" s="265"/>
      <c r="RQ23" s="265"/>
      <c r="RR23" s="265"/>
      <c r="RS23" s="265"/>
      <c r="RT23" s="265"/>
      <c r="RU23" s="265"/>
      <c r="RV23" s="265"/>
      <c r="RW23" s="265"/>
      <c r="RX23" s="265"/>
      <c r="RY23" s="265"/>
      <c r="RZ23" s="265"/>
      <c r="SA23" s="265"/>
      <c r="SB23" s="265"/>
      <c r="SC23" s="265"/>
      <c r="SD23" s="265"/>
      <c r="SE23" s="265"/>
      <c r="SF23" s="265"/>
      <c r="SG23" s="265"/>
      <c r="SH23" s="265"/>
      <c r="SI23" s="265"/>
      <c r="SJ23" s="265"/>
      <c r="SK23" s="265"/>
      <c r="SL23" s="265"/>
      <c r="SM23" s="265"/>
      <c r="SN23" s="265"/>
      <c r="SO23" s="265"/>
      <c r="SP23" s="265"/>
      <c r="SQ23" s="265"/>
      <c r="SR23" s="265"/>
      <c r="SS23" s="265"/>
      <c r="ST23" s="265"/>
      <c r="SU23" s="265"/>
      <c r="SV23" s="265"/>
      <c r="SW23" s="265"/>
      <c r="SX23" s="265"/>
      <c r="SY23" s="265"/>
      <c r="SZ23" s="265"/>
      <c r="TA23" s="265"/>
      <c r="TB23" s="265"/>
      <c r="TC23" s="265"/>
      <c r="TD23" s="265"/>
      <c r="TE23" s="265"/>
      <c r="TF23" s="265"/>
      <c r="TG23" s="265"/>
      <c r="TH23" s="265"/>
      <c r="TI23" s="265"/>
      <c r="TJ23" s="265"/>
      <c r="TK23" s="265"/>
      <c r="TL23" s="265"/>
      <c r="TM23" s="265"/>
      <c r="TN23" s="265"/>
      <c r="TO23" s="265"/>
      <c r="TP23" s="265"/>
      <c r="TQ23" s="265"/>
      <c r="TR23" s="265"/>
      <c r="TS23" s="265"/>
      <c r="TT23" s="265"/>
      <c r="TU23" s="265"/>
      <c r="TV23" s="265"/>
      <c r="TW23" s="265"/>
      <c r="TX23" s="265"/>
      <c r="TY23" s="265"/>
      <c r="TZ23" s="265"/>
      <c r="UA23" s="265"/>
      <c r="UB23" s="265"/>
      <c r="UC23" s="265"/>
      <c r="UD23" s="265"/>
      <c r="UE23" s="265"/>
      <c r="UF23" s="265"/>
      <c r="UG23" s="265"/>
      <c r="UH23" s="265"/>
      <c r="UI23" s="265"/>
      <c r="UJ23" s="265"/>
      <c r="UK23" s="265"/>
      <c r="UL23" s="265"/>
      <c r="UM23" s="265"/>
      <c r="UN23" s="265"/>
      <c r="UO23" s="265"/>
      <c r="UP23" s="265"/>
      <c r="UQ23" s="265"/>
      <c r="UR23" s="265"/>
      <c r="US23" s="265"/>
      <c r="UT23" s="265"/>
      <c r="UU23" s="265"/>
      <c r="UV23" s="265"/>
      <c r="UW23" s="265"/>
      <c r="UX23" s="265"/>
      <c r="UY23" s="265"/>
      <c r="UZ23" s="265"/>
      <c r="VA23" s="265"/>
      <c r="VB23" s="265"/>
      <c r="VC23" s="265"/>
      <c r="VD23" s="265"/>
      <c r="VE23" s="265"/>
      <c r="VF23" s="265"/>
      <c r="VG23" s="265"/>
      <c r="VH23" s="265"/>
      <c r="VI23" s="265"/>
      <c r="VJ23" s="265"/>
      <c r="VK23" s="265"/>
      <c r="VL23" s="265"/>
      <c r="VM23" s="265"/>
      <c r="VN23" s="265"/>
      <c r="VO23" s="265"/>
      <c r="VP23" s="265"/>
      <c r="VQ23" s="265"/>
      <c r="VR23" s="265"/>
      <c r="VS23" s="265"/>
      <c r="VT23" s="265"/>
      <c r="VU23" s="265"/>
      <c r="VV23" s="265"/>
      <c r="VW23" s="265"/>
      <c r="VX23" s="265"/>
      <c r="VY23" s="265"/>
      <c r="VZ23" s="265"/>
      <c r="WA23" s="265"/>
      <c r="WB23" s="265"/>
      <c r="WC23" s="265"/>
      <c r="WD23" s="265"/>
      <c r="WE23" s="265"/>
      <c r="WF23" s="265"/>
      <c r="WG23" s="265"/>
      <c r="WH23" s="265"/>
      <c r="WI23" s="265"/>
      <c r="WJ23" s="265"/>
      <c r="WK23" s="265"/>
      <c r="WL23" s="265"/>
      <c r="WM23" s="265"/>
      <c r="WN23" s="265"/>
      <c r="WO23" s="265"/>
      <c r="WP23" s="265"/>
      <c r="WQ23" s="265"/>
      <c r="WR23" s="265"/>
      <c r="WS23" s="265"/>
      <c r="WT23" s="265"/>
      <c r="WU23" s="265"/>
      <c r="WV23" s="265"/>
      <c r="WW23" s="265"/>
      <c r="WX23" s="265"/>
      <c r="WY23" s="265"/>
      <c r="WZ23" s="265"/>
      <c r="XA23" s="265"/>
      <c r="XB23" s="265"/>
      <c r="XC23" s="265"/>
      <c r="XD23" s="265"/>
      <c r="XE23" s="265"/>
      <c r="XF23" s="265"/>
      <c r="XG23" s="265"/>
      <c r="XH23" s="265"/>
      <c r="XI23" s="265"/>
      <c r="XJ23" s="265"/>
      <c r="XK23" s="265"/>
      <c r="XL23" s="265"/>
      <c r="XM23" s="265"/>
      <c r="XN23" s="265"/>
      <c r="XO23" s="265"/>
      <c r="XP23" s="265"/>
      <c r="XQ23" s="265"/>
      <c r="XR23" s="265"/>
      <c r="XS23" s="265"/>
      <c r="XT23" s="265"/>
      <c r="XU23" s="265"/>
      <c r="XV23" s="265"/>
      <c r="XW23" s="265"/>
      <c r="XX23" s="265"/>
      <c r="XY23" s="265"/>
      <c r="XZ23" s="265"/>
      <c r="YA23" s="265"/>
      <c r="YB23" s="265"/>
      <c r="YC23" s="265"/>
      <c r="YD23" s="265"/>
      <c r="YE23" s="265"/>
      <c r="YF23" s="265"/>
      <c r="YG23" s="265"/>
      <c r="YH23" s="265"/>
      <c r="YI23" s="265"/>
      <c r="YJ23" s="265"/>
      <c r="YK23" s="265"/>
      <c r="YL23" s="265"/>
      <c r="YM23" s="265"/>
      <c r="YN23" s="265"/>
      <c r="YO23" s="265"/>
      <c r="YP23" s="265"/>
      <c r="YQ23" s="265"/>
      <c r="YR23" s="265"/>
      <c r="YS23" s="265"/>
      <c r="YT23" s="265"/>
      <c r="YU23" s="265"/>
      <c r="YV23" s="265"/>
      <c r="YW23" s="265"/>
      <c r="YX23" s="265"/>
      <c r="YY23" s="265"/>
      <c r="YZ23" s="265"/>
      <c r="ZA23" s="265"/>
      <c r="ZB23" s="265"/>
      <c r="ZC23" s="265"/>
      <c r="ZD23" s="265"/>
      <c r="ZE23" s="265"/>
      <c r="ZF23" s="265"/>
      <c r="ZG23" s="265"/>
      <c r="ZH23" s="265"/>
      <c r="ZI23" s="265"/>
      <c r="ZJ23" s="265"/>
      <c r="ZK23" s="265"/>
      <c r="ZL23" s="265"/>
      <c r="ZM23" s="265"/>
      <c r="ZN23" s="265"/>
      <c r="ZO23" s="265"/>
      <c r="ZP23" s="265"/>
      <c r="ZQ23" s="265"/>
      <c r="ZR23" s="265"/>
      <c r="ZS23" s="265"/>
      <c r="ZT23" s="265"/>
      <c r="ZU23" s="265"/>
      <c r="ZV23" s="265"/>
      <c r="ZW23" s="265"/>
      <c r="ZX23" s="265"/>
      <c r="ZY23" s="265"/>
      <c r="ZZ23" s="265"/>
      <c r="AAA23" s="265"/>
      <c r="AAB23" s="265"/>
      <c r="AAC23" s="265"/>
      <c r="AAD23" s="265"/>
      <c r="AAE23" s="265"/>
      <c r="AAF23" s="265"/>
      <c r="AAG23" s="265"/>
      <c r="AAH23" s="265"/>
      <c r="AAI23" s="265"/>
      <c r="AAJ23" s="265"/>
      <c r="AAK23" s="265"/>
      <c r="AAL23" s="265"/>
      <c r="AAM23" s="265"/>
      <c r="AAN23" s="265"/>
      <c r="AAO23" s="265"/>
      <c r="AAP23" s="265"/>
      <c r="AAQ23" s="265"/>
      <c r="AAR23" s="265"/>
      <c r="AAS23" s="265"/>
      <c r="AAT23" s="265"/>
      <c r="AAU23" s="265"/>
      <c r="AAV23" s="265"/>
      <c r="AAW23" s="265"/>
      <c r="AAX23" s="265"/>
      <c r="AAY23" s="265"/>
      <c r="AAZ23" s="265"/>
      <c r="ABA23" s="265"/>
      <c r="ABB23" s="265"/>
      <c r="ABC23" s="265"/>
      <c r="ABD23" s="265"/>
      <c r="ABE23" s="265"/>
      <c r="ABF23" s="265"/>
      <c r="ABG23" s="265"/>
      <c r="ABH23" s="265"/>
      <c r="ABI23" s="265"/>
      <c r="ABJ23" s="265"/>
      <c r="ABK23" s="265"/>
      <c r="ABL23" s="265"/>
      <c r="ABM23" s="265"/>
      <c r="ABN23" s="265"/>
      <c r="ABO23" s="265"/>
      <c r="ABP23" s="265"/>
      <c r="ABQ23" s="265"/>
      <c r="ABR23" s="265"/>
      <c r="ABS23" s="265"/>
      <c r="ABT23" s="265"/>
      <c r="ABU23" s="265"/>
      <c r="ABV23" s="265"/>
      <c r="ABW23" s="265"/>
      <c r="ABX23" s="265"/>
      <c r="ABY23" s="265"/>
      <c r="ABZ23" s="265"/>
      <c r="ACA23" s="265"/>
      <c r="ACB23" s="265"/>
      <c r="ACC23" s="265"/>
      <c r="ACD23" s="265"/>
      <c r="ACE23" s="265"/>
      <c r="ACF23" s="265"/>
      <c r="ACG23" s="265"/>
      <c r="ACH23" s="265"/>
      <c r="ACI23" s="265"/>
      <c r="ACJ23" s="265"/>
      <c r="ACK23" s="265"/>
      <c r="ACL23" s="265"/>
      <c r="ACM23" s="265"/>
      <c r="ACN23" s="265"/>
      <c r="ACO23" s="265"/>
      <c r="ACP23" s="265"/>
      <c r="ACQ23" s="265"/>
      <c r="ACR23" s="265"/>
      <c r="ACS23" s="265"/>
      <c r="ACT23" s="265"/>
      <c r="ACU23" s="265"/>
      <c r="ACV23" s="265"/>
      <c r="ACW23" s="265"/>
      <c r="ACX23" s="265"/>
      <c r="ACY23" s="265"/>
      <c r="ACZ23" s="265"/>
      <c r="ADA23" s="265"/>
      <c r="ADB23" s="265"/>
      <c r="ADC23" s="265"/>
      <c r="ADD23" s="265"/>
      <c r="ADE23" s="265"/>
      <c r="ADF23" s="265"/>
      <c r="ADG23" s="265"/>
      <c r="ADH23" s="265"/>
      <c r="ADI23" s="265"/>
      <c r="ADJ23" s="265"/>
      <c r="ADK23" s="265"/>
      <c r="ADL23" s="265"/>
      <c r="ADM23" s="265"/>
      <c r="ADN23" s="265"/>
      <c r="ADO23" s="265"/>
      <c r="ADP23" s="265"/>
      <c r="ADQ23" s="265"/>
      <c r="ADR23" s="265"/>
      <c r="ADS23" s="265"/>
      <c r="ADT23" s="265"/>
      <c r="ADU23" s="265"/>
      <c r="ADV23" s="265"/>
      <c r="ADW23" s="265"/>
      <c r="ADX23" s="265"/>
      <c r="ADY23" s="265"/>
      <c r="ADZ23" s="265"/>
      <c r="AEA23" s="265"/>
      <c r="AEB23" s="265"/>
      <c r="AEC23" s="265"/>
      <c r="AED23" s="265"/>
      <c r="AEE23" s="265"/>
      <c r="AEF23" s="265"/>
      <c r="AEG23" s="265"/>
      <c r="AEH23" s="265"/>
      <c r="AEI23" s="265"/>
      <c r="AEJ23" s="265"/>
      <c r="AEK23" s="265"/>
      <c r="AEL23" s="265"/>
      <c r="AEM23" s="265"/>
      <c r="AEN23" s="265"/>
      <c r="AEO23" s="265"/>
      <c r="AEP23" s="265"/>
      <c r="AEQ23" s="265"/>
      <c r="AER23" s="265"/>
      <c r="AES23" s="265"/>
      <c r="AET23" s="265"/>
      <c r="AEU23" s="265"/>
      <c r="AEV23" s="265"/>
      <c r="AEW23" s="265"/>
      <c r="AEX23" s="265"/>
      <c r="AEY23" s="265"/>
      <c r="AEZ23" s="265"/>
      <c r="AFA23" s="265"/>
      <c r="AFB23" s="265"/>
      <c r="AFC23" s="265"/>
      <c r="AFD23" s="265"/>
      <c r="AFE23" s="265"/>
      <c r="AFF23" s="265"/>
      <c r="AFG23" s="265"/>
      <c r="AFH23" s="265"/>
      <c r="AFI23" s="265"/>
      <c r="AFJ23" s="265"/>
      <c r="AFK23" s="265"/>
      <c r="AFL23" s="265"/>
      <c r="AFM23" s="265"/>
      <c r="AFN23" s="265"/>
      <c r="AFO23" s="265"/>
      <c r="AFP23" s="265"/>
      <c r="AFQ23" s="265"/>
      <c r="AFR23" s="265"/>
      <c r="AFS23" s="265"/>
      <c r="AFT23" s="265"/>
      <c r="AFU23" s="265"/>
      <c r="AFV23" s="265"/>
      <c r="AFW23" s="265"/>
      <c r="AFX23" s="265"/>
      <c r="AFY23" s="265"/>
      <c r="AFZ23" s="265"/>
      <c r="AGA23" s="265"/>
      <c r="AGB23" s="265"/>
      <c r="AGC23" s="265"/>
      <c r="AGD23" s="265"/>
      <c r="AGE23" s="265"/>
      <c r="AGF23" s="265"/>
      <c r="AGG23" s="265"/>
      <c r="AGH23" s="265"/>
      <c r="AGI23" s="265"/>
      <c r="AGJ23" s="265"/>
      <c r="AGK23" s="265"/>
      <c r="AGL23" s="265"/>
      <c r="AGM23" s="265"/>
      <c r="AGN23" s="265"/>
      <c r="AGO23" s="265"/>
      <c r="AGP23" s="265"/>
      <c r="AGQ23" s="265"/>
      <c r="AGR23" s="265"/>
      <c r="AGS23" s="265"/>
      <c r="AGT23" s="265"/>
      <c r="AGU23" s="265"/>
      <c r="AGV23" s="265"/>
      <c r="AGW23" s="265"/>
      <c r="AGX23" s="265"/>
      <c r="AGY23" s="265"/>
      <c r="AGZ23" s="265"/>
      <c r="AHA23" s="265"/>
      <c r="AHB23" s="265"/>
      <c r="AHC23" s="265"/>
      <c r="AHD23" s="265"/>
      <c r="AHE23" s="265"/>
      <c r="AHF23" s="265"/>
      <c r="AHG23" s="265"/>
      <c r="AHH23" s="265"/>
      <c r="AHI23" s="265"/>
      <c r="AHJ23" s="265"/>
      <c r="AHK23" s="265"/>
      <c r="AHL23" s="265"/>
      <c r="AHM23" s="265"/>
      <c r="AHN23" s="265"/>
      <c r="AHO23" s="265"/>
      <c r="AHP23" s="265"/>
      <c r="AHQ23" s="265"/>
      <c r="AHR23" s="265"/>
      <c r="AHS23" s="265"/>
      <c r="AHT23" s="265"/>
      <c r="AHU23" s="265"/>
      <c r="AHV23" s="265"/>
      <c r="AHW23" s="265"/>
      <c r="AHX23" s="265"/>
      <c r="AHY23" s="265"/>
      <c r="AHZ23" s="265"/>
      <c r="AIA23" s="265"/>
      <c r="AIB23" s="265"/>
      <c r="AIC23" s="265"/>
      <c r="AID23" s="265"/>
      <c r="AIE23" s="265"/>
      <c r="AIF23" s="265"/>
      <c r="AIG23" s="265"/>
      <c r="AIH23" s="265"/>
      <c r="AII23" s="265"/>
      <c r="AIJ23" s="265"/>
      <c r="AIK23" s="265"/>
      <c r="AIL23" s="265"/>
      <c r="AIM23" s="265"/>
      <c r="AIN23" s="265"/>
      <c r="AIO23" s="265"/>
      <c r="AIP23" s="265"/>
      <c r="AIQ23" s="265"/>
      <c r="AIR23" s="265"/>
      <c r="AIS23" s="265"/>
      <c r="AIT23" s="265"/>
      <c r="AIU23" s="265"/>
      <c r="AIV23" s="265"/>
      <c r="AIW23" s="265"/>
      <c r="AIX23" s="265"/>
      <c r="AIY23" s="265"/>
      <c r="AIZ23" s="265"/>
      <c r="AJA23" s="265"/>
      <c r="AJB23" s="265"/>
      <c r="AJC23" s="265"/>
      <c r="AJD23" s="265"/>
      <c r="AJE23" s="265"/>
      <c r="AJF23" s="265"/>
      <c r="AJG23" s="265"/>
      <c r="AJH23" s="265"/>
      <c r="AJI23" s="265"/>
      <c r="AJJ23" s="265"/>
      <c r="AJK23" s="265"/>
      <c r="AJL23" s="265"/>
      <c r="AJM23" s="265"/>
      <c r="AJN23" s="265"/>
      <c r="AJO23" s="265"/>
      <c r="AJP23" s="265"/>
      <c r="AJQ23" s="265"/>
      <c r="AJR23" s="265"/>
      <c r="AJS23" s="265"/>
      <c r="AJT23" s="265"/>
      <c r="AJU23" s="265"/>
      <c r="AJV23" s="265"/>
      <c r="AJW23" s="265"/>
      <c r="AJX23" s="265"/>
      <c r="AJY23" s="265"/>
      <c r="AJZ23" s="265"/>
      <c r="AKA23" s="265"/>
      <c r="AKB23" s="265"/>
      <c r="AKC23" s="265"/>
      <c r="AKD23" s="265"/>
      <c r="AKE23" s="265"/>
      <c r="AKF23" s="265"/>
      <c r="AKG23" s="265"/>
      <c r="AKH23" s="265"/>
      <c r="AKI23" s="265"/>
      <c r="AKJ23" s="265"/>
      <c r="AKK23" s="265"/>
      <c r="AKL23" s="265"/>
      <c r="AKM23" s="265"/>
      <c r="AKN23" s="265"/>
      <c r="AKO23" s="265"/>
      <c r="AKP23" s="265"/>
      <c r="AKQ23" s="265"/>
      <c r="AKR23" s="265"/>
      <c r="AKS23" s="265"/>
      <c r="AKT23" s="265"/>
      <c r="AKU23" s="265"/>
      <c r="AKV23" s="265"/>
      <c r="AKW23" s="265"/>
      <c r="AKX23" s="265"/>
      <c r="AKY23" s="265"/>
      <c r="AKZ23" s="265"/>
      <c r="ALA23" s="265"/>
      <c r="ALB23" s="265"/>
      <c r="ALC23" s="265"/>
      <c r="ALD23" s="265"/>
      <c r="ALE23" s="265"/>
      <c r="ALF23" s="265"/>
      <c r="ALG23" s="265"/>
      <c r="ALH23" s="265"/>
      <c r="ALI23" s="265"/>
      <c r="ALJ23" s="265"/>
      <c r="ALK23" s="265"/>
      <c r="ALL23" s="265"/>
      <c r="ALM23" s="265"/>
      <c r="ALN23" s="265"/>
      <c r="ALO23" s="265"/>
      <c r="ALP23" s="265"/>
      <c r="ALQ23" s="265"/>
      <c r="ALR23" s="265"/>
      <c r="ALS23" s="265"/>
      <c r="ALT23" s="265"/>
      <c r="ALU23" s="265"/>
      <c r="ALV23" s="265"/>
      <c r="ALW23" s="265"/>
      <c r="ALX23" s="265"/>
      <c r="ALY23" s="265"/>
      <c r="ALZ23" s="265"/>
      <c r="AMA23" s="265"/>
      <c r="AMB23" s="265"/>
      <c r="AMC23" s="265"/>
      <c r="AMD23" s="265"/>
      <c r="AME23" s="265"/>
      <c r="AMF23" s="265"/>
      <c r="AMG23" s="265"/>
      <c r="AMH23" s="265"/>
      <c r="AMI23" s="265"/>
      <c r="AMJ23" s="265"/>
      <c r="AMK23" s="265"/>
    </row>
    <row r="24" spans="1:1025" s="264" customFormat="1" ht="42.75" customHeight="1">
      <c r="A24" s="313">
        <v>16</v>
      </c>
      <c r="B24" s="314"/>
      <c r="C24" s="307" t="s">
        <v>1348</v>
      </c>
      <c r="D24" s="315" t="s">
        <v>1791</v>
      </c>
      <c r="E24" s="313" t="s">
        <v>1317</v>
      </c>
      <c r="F24" s="314" t="s">
        <v>1349</v>
      </c>
      <c r="G24" s="316">
        <f>45*1.2</f>
        <v>54</v>
      </c>
      <c r="H24" s="316">
        <f t="shared" ref="H24:H37" si="2">G24-J24</f>
        <v>45</v>
      </c>
      <c r="I24" s="313">
        <v>20</v>
      </c>
      <c r="J24" s="317">
        <f>G24/120*I24</f>
        <v>9</v>
      </c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265"/>
      <c r="AX24" s="265"/>
      <c r="AY24" s="265"/>
      <c r="AZ24" s="265"/>
      <c r="BA24" s="265"/>
      <c r="BB24" s="265"/>
      <c r="BC24" s="265"/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  <c r="BN24" s="265"/>
      <c r="BO24" s="265"/>
      <c r="BP24" s="265"/>
      <c r="BQ24" s="265"/>
      <c r="BR24" s="265"/>
      <c r="BS24" s="265"/>
      <c r="BT24" s="265"/>
      <c r="BU24" s="265"/>
      <c r="BV24" s="265"/>
      <c r="BW24" s="265"/>
      <c r="BX24" s="265"/>
      <c r="BY24" s="265"/>
      <c r="BZ24" s="265"/>
      <c r="CA24" s="265"/>
      <c r="CB24" s="265"/>
      <c r="CC24" s="265"/>
      <c r="CD24" s="265"/>
      <c r="CE24" s="265"/>
      <c r="CF24" s="265"/>
      <c r="CG24" s="265"/>
      <c r="CH24" s="265"/>
      <c r="CI24" s="265"/>
      <c r="CJ24" s="265"/>
      <c r="CK24" s="265"/>
      <c r="CL24" s="265"/>
      <c r="CM24" s="265"/>
      <c r="CN24" s="265"/>
      <c r="CO24" s="265"/>
      <c r="CP24" s="265"/>
      <c r="CQ24" s="265"/>
      <c r="CR24" s="265"/>
      <c r="CS24" s="265"/>
      <c r="CT24" s="265"/>
      <c r="CU24" s="265"/>
      <c r="CV24" s="265"/>
      <c r="CW24" s="265"/>
      <c r="CX24" s="265"/>
      <c r="CY24" s="265"/>
      <c r="CZ24" s="265"/>
      <c r="DA24" s="265"/>
      <c r="DB24" s="265"/>
      <c r="DC24" s="265"/>
      <c r="DD24" s="265"/>
      <c r="DE24" s="265"/>
      <c r="DF24" s="265"/>
      <c r="DG24" s="265"/>
      <c r="DH24" s="265"/>
      <c r="DI24" s="265"/>
      <c r="DJ24" s="265"/>
      <c r="DK24" s="265"/>
      <c r="DL24" s="265"/>
      <c r="DM24" s="265"/>
      <c r="DN24" s="265"/>
      <c r="DO24" s="265"/>
      <c r="DP24" s="265"/>
      <c r="DQ24" s="265"/>
      <c r="DR24" s="265"/>
      <c r="DS24" s="265"/>
      <c r="DT24" s="265"/>
      <c r="DU24" s="265"/>
      <c r="DV24" s="265"/>
      <c r="DW24" s="265"/>
      <c r="DX24" s="265"/>
      <c r="DY24" s="265"/>
      <c r="DZ24" s="265"/>
      <c r="EA24" s="265"/>
      <c r="EB24" s="265"/>
      <c r="EC24" s="265"/>
      <c r="ED24" s="265"/>
      <c r="EE24" s="265"/>
      <c r="EF24" s="265"/>
      <c r="EG24" s="265"/>
      <c r="EH24" s="265"/>
      <c r="EI24" s="265"/>
      <c r="EJ24" s="265"/>
      <c r="EK24" s="265"/>
      <c r="EL24" s="265"/>
      <c r="EM24" s="265"/>
      <c r="EN24" s="265"/>
      <c r="EO24" s="265"/>
      <c r="EP24" s="265"/>
      <c r="EQ24" s="265"/>
      <c r="ER24" s="265"/>
      <c r="ES24" s="265"/>
      <c r="ET24" s="265"/>
      <c r="EU24" s="265"/>
      <c r="EV24" s="265"/>
      <c r="EW24" s="265"/>
      <c r="EX24" s="265"/>
      <c r="EY24" s="265"/>
      <c r="EZ24" s="265"/>
      <c r="FA24" s="265"/>
      <c r="FB24" s="265"/>
      <c r="FC24" s="265"/>
      <c r="FD24" s="265"/>
      <c r="FE24" s="265"/>
      <c r="FF24" s="265"/>
      <c r="FG24" s="265"/>
      <c r="FH24" s="265"/>
      <c r="FI24" s="265"/>
      <c r="FJ24" s="265"/>
      <c r="FK24" s="265"/>
      <c r="FL24" s="265"/>
      <c r="FM24" s="265"/>
      <c r="FN24" s="265"/>
      <c r="FO24" s="265"/>
      <c r="FP24" s="265"/>
      <c r="FQ24" s="265"/>
      <c r="FR24" s="265"/>
      <c r="FS24" s="265"/>
      <c r="FT24" s="265"/>
      <c r="FU24" s="265"/>
      <c r="FV24" s="265"/>
      <c r="FW24" s="265"/>
      <c r="FX24" s="265"/>
      <c r="FY24" s="265"/>
      <c r="FZ24" s="265"/>
      <c r="GA24" s="265"/>
      <c r="GB24" s="265"/>
      <c r="GC24" s="265"/>
      <c r="GD24" s="265"/>
      <c r="GE24" s="265"/>
      <c r="GF24" s="265"/>
      <c r="GG24" s="265"/>
      <c r="GH24" s="265"/>
      <c r="GI24" s="265"/>
      <c r="GJ24" s="265"/>
      <c r="GK24" s="265"/>
      <c r="GL24" s="265"/>
      <c r="GM24" s="265"/>
      <c r="GN24" s="265"/>
      <c r="GO24" s="265"/>
      <c r="GP24" s="265"/>
      <c r="GQ24" s="265"/>
      <c r="GR24" s="265"/>
      <c r="GS24" s="265"/>
      <c r="GT24" s="265"/>
      <c r="GU24" s="265"/>
      <c r="GV24" s="265"/>
      <c r="GW24" s="265"/>
      <c r="GX24" s="265"/>
      <c r="GY24" s="265"/>
      <c r="GZ24" s="265"/>
      <c r="HA24" s="265"/>
      <c r="HB24" s="265"/>
      <c r="HC24" s="265"/>
      <c r="HD24" s="265"/>
      <c r="HE24" s="265"/>
      <c r="HF24" s="265"/>
      <c r="HG24" s="265"/>
      <c r="HH24" s="265"/>
      <c r="HI24" s="265"/>
      <c r="HJ24" s="265"/>
      <c r="HK24" s="265"/>
      <c r="HL24" s="265"/>
      <c r="HM24" s="265"/>
      <c r="HN24" s="265"/>
      <c r="HO24" s="265"/>
      <c r="HP24" s="265"/>
      <c r="HQ24" s="265"/>
      <c r="HR24" s="265"/>
      <c r="HS24" s="265"/>
      <c r="HT24" s="265"/>
      <c r="HU24" s="265"/>
      <c r="HV24" s="265"/>
      <c r="HW24" s="265"/>
      <c r="HX24" s="265"/>
      <c r="HY24" s="265"/>
      <c r="HZ24" s="265"/>
      <c r="IA24" s="265"/>
      <c r="IB24" s="265"/>
      <c r="IC24" s="265"/>
      <c r="ID24" s="265"/>
      <c r="IE24" s="265"/>
      <c r="IF24" s="265"/>
      <c r="IG24" s="265"/>
      <c r="IH24" s="265"/>
      <c r="II24" s="265"/>
      <c r="IJ24" s="265"/>
      <c r="IK24" s="265"/>
      <c r="IL24" s="265"/>
      <c r="IM24" s="265"/>
      <c r="IN24" s="265"/>
      <c r="IO24" s="265"/>
      <c r="IP24" s="265"/>
      <c r="IQ24" s="265"/>
      <c r="IR24" s="265"/>
      <c r="IS24" s="265"/>
      <c r="IT24" s="265"/>
      <c r="IU24" s="265"/>
      <c r="IV24" s="265"/>
      <c r="IW24" s="265"/>
      <c r="IX24" s="265"/>
      <c r="IY24" s="265"/>
      <c r="IZ24" s="265"/>
      <c r="JA24" s="265"/>
      <c r="JB24" s="265"/>
      <c r="JC24" s="265"/>
      <c r="JD24" s="265"/>
      <c r="JE24" s="265"/>
      <c r="JF24" s="265"/>
      <c r="JG24" s="265"/>
      <c r="JH24" s="265"/>
      <c r="JI24" s="265"/>
      <c r="JJ24" s="265"/>
      <c r="JK24" s="265"/>
      <c r="JL24" s="265"/>
      <c r="JM24" s="265"/>
      <c r="JN24" s="265"/>
      <c r="JO24" s="265"/>
      <c r="JP24" s="265"/>
      <c r="JQ24" s="265"/>
      <c r="JR24" s="265"/>
      <c r="JS24" s="265"/>
      <c r="JT24" s="265"/>
      <c r="JU24" s="265"/>
      <c r="JV24" s="265"/>
      <c r="JW24" s="265"/>
      <c r="JX24" s="265"/>
      <c r="JY24" s="265"/>
      <c r="JZ24" s="265"/>
      <c r="KA24" s="265"/>
      <c r="KB24" s="265"/>
      <c r="KC24" s="265"/>
      <c r="KD24" s="265"/>
      <c r="KE24" s="265"/>
      <c r="KF24" s="265"/>
      <c r="KG24" s="265"/>
      <c r="KH24" s="265"/>
      <c r="KI24" s="265"/>
      <c r="KJ24" s="265"/>
      <c r="KK24" s="265"/>
      <c r="KL24" s="265"/>
      <c r="KM24" s="265"/>
      <c r="KN24" s="265"/>
      <c r="KO24" s="265"/>
      <c r="KP24" s="265"/>
      <c r="KQ24" s="265"/>
      <c r="KR24" s="265"/>
      <c r="KS24" s="265"/>
      <c r="KT24" s="265"/>
      <c r="KU24" s="265"/>
      <c r="KV24" s="265"/>
      <c r="KW24" s="265"/>
      <c r="KX24" s="265"/>
      <c r="KY24" s="265"/>
      <c r="KZ24" s="265"/>
      <c r="LA24" s="265"/>
      <c r="LB24" s="265"/>
      <c r="LC24" s="265"/>
      <c r="LD24" s="265"/>
      <c r="LE24" s="265"/>
      <c r="LF24" s="265"/>
      <c r="LG24" s="265"/>
      <c r="LH24" s="265"/>
      <c r="LI24" s="265"/>
      <c r="LJ24" s="265"/>
      <c r="LK24" s="265"/>
      <c r="LL24" s="265"/>
      <c r="LM24" s="265"/>
      <c r="LN24" s="265"/>
      <c r="LO24" s="265"/>
      <c r="LP24" s="265"/>
      <c r="LQ24" s="265"/>
      <c r="LR24" s="265"/>
      <c r="LS24" s="265"/>
      <c r="LT24" s="265"/>
      <c r="LU24" s="265"/>
      <c r="LV24" s="265"/>
      <c r="LW24" s="265"/>
      <c r="LX24" s="265"/>
      <c r="LY24" s="265"/>
      <c r="LZ24" s="265"/>
      <c r="MA24" s="265"/>
      <c r="MB24" s="265"/>
      <c r="MC24" s="265"/>
      <c r="MD24" s="265"/>
      <c r="ME24" s="265"/>
      <c r="MF24" s="265"/>
      <c r="MG24" s="265"/>
      <c r="MH24" s="265"/>
      <c r="MI24" s="265"/>
      <c r="MJ24" s="265"/>
      <c r="MK24" s="265"/>
      <c r="ML24" s="265"/>
      <c r="MM24" s="265"/>
      <c r="MN24" s="265"/>
      <c r="MO24" s="265"/>
      <c r="MP24" s="265"/>
      <c r="MQ24" s="265"/>
      <c r="MR24" s="265"/>
      <c r="MS24" s="265"/>
      <c r="MT24" s="265"/>
      <c r="MU24" s="265"/>
      <c r="MV24" s="265"/>
      <c r="MW24" s="265"/>
      <c r="MX24" s="265"/>
      <c r="MY24" s="265"/>
      <c r="MZ24" s="265"/>
      <c r="NA24" s="265"/>
      <c r="NB24" s="265"/>
      <c r="NC24" s="265"/>
      <c r="ND24" s="265"/>
      <c r="NE24" s="265"/>
      <c r="NF24" s="265"/>
      <c r="NG24" s="265"/>
      <c r="NH24" s="265"/>
      <c r="NI24" s="265"/>
      <c r="NJ24" s="265"/>
      <c r="NK24" s="265"/>
      <c r="NL24" s="265"/>
      <c r="NM24" s="265"/>
      <c r="NN24" s="265"/>
      <c r="NO24" s="265"/>
      <c r="NP24" s="265"/>
      <c r="NQ24" s="265"/>
      <c r="NR24" s="265"/>
      <c r="NS24" s="265"/>
      <c r="NT24" s="265"/>
      <c r="NU24" s="265"/>
      <c r="NV24" s="265"/>
      <c r="NW24" s="265"/>
      <c r="NX24" s="265"/>
      <c r="NY24" s="265"/>
      <c r="NZ24" s="265"/>
      <c r="OA24" s="265"/>
      <c r="OB24" s="265"/>
      <c r="OC24" s="265"/>
      <c r="OD24" s="265"/>
      <c r="OE24" s="265"/>
      <c r="OF24" s="265"/>
      <c r="OG24" s="265"/>
      <c r="OH24" s="265"/>
      <c r="OI24" s="265"/>
      <c r="OJ24" s="265"/>
      <c r="OK24" s="265"/>
      <c r="OL24" s="265"/>
      <c r="OM24" s="265"/>
      <c r="ON24" s="265"/>
      <c r="OO24" s="265"/>
      <c r="OP24" s="265"/>
      <c r="OQ24" s="265"/>
      <c r="OR24" s="265"/>
      <c r="OS24" s="265"/>
      <c r="OT24" s="265"/>
      <c r="OU24" s="265"/>
      <c r="OV24" s="265"/>
      <c r="OW24" s="265"/>
      <c r="OX24" s="265"/>
      <c r="OY24" s="265"/>
      <c r="OZ24" s="265"/>
      <c r="PA24" s="265"/>
      <c r="PB24" s="265"/>
      <c r="PC24" s="265"/>
      <c r="PD24" s="265"/>
      <c r="PE24" s="265"/>
      <c r="PF24" s="265"/>
      <c r="PG24" s="265"/>
      <c r="PH24" s="265"/>
      <c r="PI24" s="265"/>
      <c r="PJ24" s="265"/>
      <c r="PK24" s="265"/>
      <c r="PL24" s="265"/>
      <c r="PM24" s="265"/>
      <c r="PN24" s="265"/>
      <c r="PO24" s="265"/>
      <c r="PP24" s="265"/>
      <c r="PQ24" s="265"/>
      <c r="PR24" s="265"/>
      <c r="PS24" s="265"/>
      <c r="PT24" s="265"/>
      <c r="PU24" s="265"/>
      <c r="PV24" s="265"/>
      <c r="PW24" s="265"/>
      <c r="PX24" s="265"/>
      <c r="PY24" s="265"/>
      <c r="PZ24" s="265"/>
      <c r="QA24" s="265"/>
      <c r="QB24" s="265"/>
      <c r="QC24" s="265"/>
      <c r="QD24" s="265"/>
      <c r="QE24" s="265"/>
      <c r="QF24" s="265"/>
      <c r="QG24" s="265"/>
      <c r="QH24" s="265"/>
      <c r="QI24" s="265"/>
      <c r="QJ24" s="265"/>
      <c r="QK24" s="265"/>
      <c r="QL24" s="265"/>
      <c r="QM24" s="265"/>
      <c r="QN24" s="265"/>
      <c r="QO24" s="265"/>
      <c r="QP24" s="265"/>
      <c r="QQ24" s="265"/>
      <c r="QR24" s="265"/>
      <c r="QS24" s="265"/>
      <c r="QT24" s="265"/>
      <c r="QU24" s="265"/>
      <c r="QV24" s="265"/>
      <c r="QW24" s="265"/>
      <c r="QX24" s="265"/>
      <c r="QY24" s="265"/>
      <c r="QZ24" s="265"/>
      <c r="RA24" s="265"/>
      <c r="RB24" s="265"/>
      <c r="RC24" s="265"/>
      <c r="RD24" s="265"/>
      <c r="RE24" s="265"/>
      <c r="RF24" s="265"/>
      <c r="RG24" s="265"/>
      <c r="RH24" s="265"/>
      <c r="RI24" s="265"/>
      <c r="RJ24" s="265"/>
      <c r="RK24" s="265"/>
      <c r="RL24" s="265"/>
      <c r="RM24" s="265"/>
      <c r="RN24" s="265"/>
      <c r="RO24" s="265"/>
      <c r="RP24" s="265"/>
      <c r="RQ24" s="265"/>
      <c r="RR24" s="265"/>
      <c r="RS24" s="265"/>
      <c r="RT24" s="265"/>
      <c r="RU24" s="265"/>
      <c r="RV24" s="265"/>
      <c r="RW24" s="265"/>
      <c r="RX24" s="265"/>
      <c r="RY24" s="265"/>
      <c r="RZ24" s="265"/>
      <c r="SA24" s="265"/>
      <c r="SB24" s="265"/>
      <c r="SC24" s="265"/>
      <c r="SD24" s="265"/>
      <c r="SE24" s="265"/>
      <c r="SF24" s="265"/>
      <c r="SG24" s="265"/>
      <c r="SH24" s="265"/>
      <c r="SI24" s="265"/>
      <c r="SJ24" s="265"/>
      <c r="SK24" s="265"/>
      <c r="SL24" s="265"/>
      <c r="SM24" s="265"/>
      <c r="SN24" s="265"/>
      <c r="SO24" s="265"/>
      <c r="SP24" s="265"/>
      <c r="SQ24" s="265"/>
      <c r="SR24" s="265"/>
      <c r="SS24" s="265"/>
      <c r="ST24" s="265"/>
      <c r="SU24" s="265"/>
      <c r="SV24" s="265"/>
      <c r="SW24" s="265"/>
      <c r="SX24" s="265"/>
      <c r="SY24" s="265"/>
      <c r="SZ24" s="265"/>
      <c r="TA24" s="265"/>
      <c r="TB24" s="265"/>
      <c r="TC24" s="265"/>
      <c r="TD24" s="265"/>
      <c r="TE24" s="265"/>
      <c r="TF24" s="265"/>
      <c r="TG24" s="265"/>
      <c r="TH24" s="265"/>
      <c r="TI24" s="265"/>
      <c r="TJ24" s="265"/>
      <c r="TK24" s="265"/>
      <c r="TL24" s="265"/>
      <c r="TM24" s="265"/>
      <c r="TN24" s="265"/>
      <c r="TO24" s="265"/>
      <c r="TP24" s="265"/>
      <c r="TQ24" s="265"/>
      <c r="TR24" s="265"/>
      <c r="TS24" s="265"/>
      <c r="TT24" s="265"/>
      <c r="TU24" s="265"/>
      <c r="TV24" s="265"/>
      <c r="TW24" s="265"/>
      <c r="TX24" s="265"/>
      <c r="TY24" s="265"/>
      <c r="TZ24" s="265"/>
      <c r="UA24" s="265"/>
      <c r="UB24" s="265"/>
      <c r="UC24" s="265"/>
      <c r="UD24" s="265"/>
      <c r="UE24" s="265"/>
      <c r="UF24" s="265"/>
      <c r="UG24" s="265"/>
      <c r="UH24" s="265"/>
      <c r="UI24" s="265"/>
      <c r="UJ24" s="265"/>
      <c r="UK24" s="265"/>
      <c r="UL24" s="265"/>
      <c r="UM24" s="265"/>
      <c r="UN24" s="265"/>
      <c r="UO24" s="265"/>
      <c r="UP24" s="265"/>
      <c r="UQ24" s="265"/>
      <c r="UR24" s="265"/>
      <c r="US24" s="265"/>
      <c r="UT24" s="265"/>
      <c r="UU24" s="265"/>
      <c r="UV24" s="265"/>
      <c r="UW24" s="265"/>
      <c r="UX24" s="265"/>
      <c r="UY24" s="265"/>
      <c r="UZ24" s="265"/>
      <c r="VA24" s="265"/>
      <c r="VB24" s="265"/>
      <c r="VC24" s="265"/>
      <c r="VD24" s="265"/>
      <c r="VE24" s="265"/>
      <c r="VF24" s="265"/>
      <c r="VG24" s="265"/>
      <c r="VH24" s="265"/>
      <c r="VI24" s="265"/>
      <c r="VJ24" s="265"/>
      <c r="VK24" s="265"/>
      <c r="VL24" s="265"/>
      <c r="VM24" s="265"/>
      <c r="VN24" s="265"/>
      <c r="VO24" s="265"/>
      <c r="VP24" s="265"/>
      <c r="VQ24" s="265"/>
      <c r="VR24" s="265"/>
      <c r="VS24" s="265"/>
      <c r="VT24" s="265"/>
      <c r="VU24" s="265"/>
      <c r="VV24" s="265"/>
      <c r="VW24" s="265"/>
      <c r="VX24" s="265"/>
      <c r="VY24" s="265"/>
      <c r="VZ24" s="265"/>
      <c r="WA24" s="265"/>
      <c r="WB24" s="265"/>
      <c r="WC24" s="265"/>
      <c r="WD24" s="265"/>
      <c r="WE24" s="265"/>
      <c r="WF24" s="265"/>
      <c r="WG24" s="265"/>
      <c r="WH24" s="265"/>
      <c r="WI24" s="265"/>
      <c r="WJ24" s="265"/>
      <c r="WK24" s="265"/>
      <c r="WL24" s="265"/>
      <c r="WM24" s="265"/>
      <c r="WN24" s="265"/>
      <c r="WO24" s="265"/>
      <c r="WP24" s="265"/>
      <c r="WQ24" s="265"/>
      <c r="WR24" s="265"/>
      <c r="WS24" s="265"/>
      <c r="WT24" s="265"/>
      <c r="WU24" s="265"/>
      <c r="WV24" s="265"/>
      <c r="WW24" s="265"/>
      <c r="WX24" s="265"/>
      <c r="WY24" s="265"/>
      <c r="WZ24" s="265"/>
      <c r="XA24" s="265"/>
      <c r="XB24" s="265"/>
      <c r="XC24" s="265"/>
      <c r="XD24" s="265"/>
      <c r="XE24" s="265"/>
      <c r="XF24" s="265"/>
      <c r="XG24" s="265"/>
      <c r="XH24" s="265"/>
      <c r="XI24" s="265"/>
      <c r="XJ24" s="265"/>
      <c r="XK24" s="265"/>
      <c r="XL24" s="265"/>
      <c r="XM24" s="265"/>
      <c r="XN24" s="265"/>
      <c r="XO24" s="265"/>
      <c r="XP24" s="265"/>
      <c r="XQ24" s="265"/>
      <c r="XR24" s="265"/>
      <c r="XS24" s="265"/>
      <c r="XT24" s="265"/>
      <c r="XU24" s="265"/>
      <c r="XV24" s="265"/>
      <c r="XW24" s="265"/>
      <c r="XX24" s="265"/>
      <c r="XY24" s="265"/>
      <c r="XZ24" s="265"/>
      <c r="YA24" s="265"/>
      <c r="YB24" s="265"/>
      <c r="YC24" s="265"/>
      <c r="YD24" s="265"/>
      <c r="YE24" s="265"/>
      <c r="YF24" s="265"/>
      <c r="YG24" s="265"/>
      <c r="YH24" s="265"/>
      <c r="YI24" s="265"/>
      <c r="YJ24" s="265"/>
      <c r="YK24" s="265"/>
      <c r="YL24" s="265"/>
      <c r="YM24" s="265"/>
      <c r="YN24" s="265"/>
      <c r="YO24" s="265"/>
      <c r="YP24" s="265"/>
      <c r="YQ24" s="265"/>
      <c r="YR24" s="265"/>
      <c r="YS24" s="265"/>
      <c r="YT24" s="265"/>
      <c r="YU24" s="265"/>
      <c r="YV24" s="265"/>
      <c r="YW24" s="265"/>
      <c r="YX24" s="265"/>
      <c r="YY24" s="265"/>
      <c r="YZ24" s="265"/>
      <c r="ZA24" s="265"/>
      <c r="ZB24" s="265"/>
      <c r="ZC24" s="265"/>
      <c r="ZD24" s="265"/>
      <c r="ZE24" s="265"/>
      <c r="ZF24" s="265"/>
      <c r="ZG24" s="265"/>
      <c r="ZH24" s="265"/>
      <c r="ZI24" s="265"/>
      <c r="ZJ24" s="265"/>
      <c r="ZK24" s="265"/>
      <c r="ZL24" s="265"/>
      <c r="ZM24" s="265"/>
      <c r="ZN24" s="265"/>
      <c r="ZO24" s="265"/>
      <c r="ZP24" s="265"/>
      <c r="ZQ24" s="265"/>
      <c r="ZR24" s="265"/>
      <c r="ZS24" s="265"/>
      <c r="ZT24" s="265"/>
      <c r="ZU24" s="265"/>
      <c r="ZV24" s="265"/>
      <c r="ZW24" s="265"/>
      <c r="ZX24" s="265"/>
      <c r="ZY24" s="265"/>
      <c r="ZZ24" s="265"/>
      <c r="AAA24" s="265"/>
      <c r="AAB24" s="265"/>
      <c r="AAC24" s="265"/>
      <c r="AAD24" s="265"/>
      <c r="AAE24" s="265"/>
      <c r="AAF24" s="265"/>
      <c r="AAG24" s="265"/>
      <c r="AAH24" s="265"/>
      <c r="AAI24" s="265"/>
      <c r="AAJ24" s="265"/>
      <c r="AAK24" s="265"/>
      <c r="AAL24" s="265"/>
      <c r="AAM24" s="265"/>
      <c r="AAN24" s="265"/>
      <c r="AAO24" s="265"/>
      <c r="AAP24" s="265"/>
      <c r="AAQ24" s="265"/>
      <c r="AAR24" s="265"/>
      <c r="AAS24" s="265"/>
      <c r="AAT24" s="265"/>
      <c r="AAU24" s="265"/>
      <c r="AAV24" s="265"/>
      <c r="AAW24" s="265"/>
      <c r="AAX24" s="265"/>
      <c r="AAY24" s="265"/>
      <c r="AAZ24" s="265"/>
      <c r="ABA24" s="265"/>
      <c r="ABB24" s="265"/>
      <c r="ABC24" s="265"/>
      <c r="ABD24" s="265"/>
      <c r="ABE24" s="265"/>
      <c r="ABF24" s="265"/>
      <c r="ABG24" s="265"/>
      <c r="ABH24" s="265"/>
      <c r="ABI24" s="265"/>
      <c r="ABJ24" s="265"/>
      <c r="ABK24" s="265"/>
      <c r="ABL24" s="265"/>
      <c r="ABM24" s="265"/>
      <c r="ABN24" s="265"/>
      <c r="ABO24" s="265"/>
      <c r="ABP24" s="265"/>
      <c r="ABQ24" s="265"/>
      <c r="ABR24" s="265"/>
      <c r="ABS24" s="265"/>
      <c r="ABT24" s="265"/>
      <c r="ABU24" s="265"/>
      <c r="ABV24" s="265"/>
      <c r="ABW24" s="265"/>
      <c r="ABX24" s="265"/>
      <c r="ABY24" s="265"/>
      <c r="ABZ24" s="265"/>
      <c r="ACA24" s="265"/>
      <c r="ACB24" s="265"/>
      <c r="ACC24" s="265"/>
      <c r="ACD24" s="265"/>
      <c r="ACE24" s="265"/>
      <c r="ACF24" s="265"/>
      <c r="ACG24" s="265"/>
      <c r="ACH24" s="265"/>
      <c r="ACI24" s="265"/>
      <c r="ACJ24" s="265"/>
      <c r="ACK24" s="265"/>
      <c r="ACL24" s="265"/>
      <c r="ACM24" s="265"/>
      <c r="ACN24" s="265"/>
      <c r="ACO24" s="265"/>
      <c r="ACP24" s="265"/>
      <c r="ACQ24" s="265"/>
      <c r="ACR24" s="265"/>
      <c r="ACS24" s="265"/>
      <c r="ACT24" s="265"/>
      <c r="ACU24" s="265"/>
      <c r="ACV24" s="265"/>
      <c r="ACW24" s="265"/>
      <c r="ACX24" s="265"/>
      <c r="ACY24" s="265"/>
      <c r="ACZ24" s="265"/>
      <c r="ADA24" s="265"/>
      <c r="ADB24" s="265"/>
      <c r="ADC24" s="265"/>
      <c r="ADD24" s="265"/>
      <c r="ADE24" s="265"/>
      <c r="ADF24" s="265"/>
      <c r="ADG24" s="265"/>
      <c r="ADH24" s="265"/>
      <c r="ADI24" s="265"/>
      <c r="ADJ24" s="265"/>
      <c r="ADK24" s="265"/>
      <c r="ADL24" s="265"/>
      <c r="ADM24" s="265"/>
      <c r="ADN24" s="265"/>
      <c r="ADO24" s="265"/>
      <c r="ADP24" s="265"/>
      <c r="ADQ24" s="265"/>
      <c r="ADR24" s="265"/>
      <c r="ADS24" s="265"/>
      <c r="ADT24" s="265"/>
      <c r="ADU24" s="265"/>
      <c r="ADV24" s="265"/>
      <c r="ADW24" s="265"/>
      <c r="ADX24" s="265"/>
      <c r="ADY24" s="265"/>
      <c r="ADZ24" s="265"/>
      <c r="AEA24" s="265"/>
      <c r="AEB24" s="265"/>
      <c r="AEC24" s="265"/>
      <c r="AED24" s="265"/>
      <c r="AEE24" s="265"/>
      <c r="AEF24" s="265"/>
      <c r="AEG24" s="265"/>
      <c r="AEH24" s="265"/>
      <c r="AEI24" s="265"/>
      <c r="AEJ24" s="265"/>
      <c r="AEK24" s="265"/>
      <c r="AEL24" s="265"/>
      <c r="AEM24" s="265"/>
      <c r="AEN24" s="265"/>
      <c r="AEO24" s="265"/>
      <c r="AEP24" s="265"/>
      <c r="AEQ24" s="265"/>
      <c r="AER24" s="265"/>
      <c r="AES24" s="265"/>
      <c r="AET24" s="265"/>
      <c r="AEU24" s="265"/>
      <c r="AEV24" s="265"/>
      <c r="AEW24" s="265"/>
      <c r="AEX24" s="265"/>
      <c r="AEY24" s="265"/>
      <c r="AEZ24" s="265"/>
      <c r="AFA24" s="265"/>
      <c r="AFB24" s="265"/>
      <c r="AFC24" s="265"/>
      <c r="AFD24" s="265"/>
      <c r="AFE24" s="265"/>
      <c r="AFF24" s="265"/>
      <c r="AFG24" s="265"/>
      <c r="AFH24" s="265"/>
      <c r="AFI24" s="265"/>
      <c r="AFJ24" s="265"/>
      <c r="AFK24" s="265"/>
      <c r="AFL24" s="265"/>
      <c r="AFM24" s="265"/>
      <c r="AFN24" s="265"/>
      <c r="AFO24" s="265"/>
      <c r="AFP24" s="265"/>
      <c r="AFQ24" s="265"/>
      <c r="AFR24" s="265"/>
      <c r="AFS24" s="265"/>
      <c r="AFT24" s="265"/>
      <c r="AFU24" s="265"/>
      <c r="AFV24" s="265"/>
      <c r="AFW24" s="265"/>
      <c r="AFX24" s="265"/>
      <c r="AFY24" s="265"/>
      <c r="AFZ24" s="265"/>
      <c r="AGA24" s="265"/>
      <c r="AGB24" s="265"/>
      <c r="AGC24" s="265"/>
      <c r="AGD24" s="265"/>
      <c r="AGE24" s="265"/>
      <c r="AGF24" s="265"/>
      <c r="AGG24" s="265"/>
      <c r="AGH24" s="265"/>
      <c r="AGI24" s="265"/>
      <c r="AGJ24" s="265"/>
      <c r="AGK24" s="265"/>
      <c r="AGL24" s="265"/>
      <c r="AGM24" s="265"/>
      <c r="AGN24" s="265"/>
      <c r="AGO24" s="265"/>
      <c r="AGP24" s="265"/>
      <c r="AGQ24" s="265"/>
      <c r="AGR24" s="265"/>
      <c r="AGS24" s="265"/>
      <c r="AGT24" s="265"/>
      <c r="AGU24" s="265"/>
      <c r="AGV24" s="265"/>
      <c r="AGW24" s="265"/>
      <c r="AGX24" s="265"/>
      <c r="AGY24" s="265"/>
      <c r="AGZ24" s="265"/>
      <c r="AHA24" s="265"/>
      <c r="AHB24" s="265"/>
      <c r="AHC24" s="265"/>
      <c r="AHD24" s="265"/>
      <c r="AHE24" s="265"/>
      <c r="AHF24" s="265"/>
      <c r="AHG24" s="265"/>
      <c r="AHH24" s="265"/>
      <c r="AHI24" s="265"/>
      <c r="AHJ24" s="265"/>
      <c r="AHK24" s="265"/>
      <c r="AHL24" s="265"/>
      <c r="AHM24" s="265"/>
      <c r="AHN24" s="265"/>
      <c r="AHO24" s="265"/>
      <c r="AHP24" s="265"/>
      <c r="AHQ24" s="265"/>
      <c r="AHR24" s="265"/>
      <c r="AHS24" s="265"/>
      <c r="AHT24" s="265"/>
      <c r="AHU24" s="265"/>
      <c r="AHV24" s="265"/>
      <c r="AHW24" s="265"/>
      <c r="AHX24" s="265"/>
      <c r="AHY24" s="265"/>
      <c r="AHZ24" s="265"/>
      <c r="AIA24" s="265"/>
      <c r="AIB24" s="265"/>
      <c r="AIC24" s="265"/>
      <c r="AID24" s="265"/>
      <c r="AIE24" s="265"/>
      <c r="AIF24" s="265"/>
      <c r="AIG24" s="265"/>
      <c r="AIH24" s="265"/>
      <c r="AII24" s="265"/>
      <c r="AIJ24" s="265"/>
      <c r="AIK24" s="265"/>
      <c r="AIL24" s="265"/>
      <c r="AIM24" s="265"/>
      <c r="AIN24" s="265"/>
      <c r="AIO24" s="265"/>
      <c r="AIP24" s="265"/>
      <c r="AIQ24" s="265"/>
      <c r="AIR24" s="265"/>
      <c r="AIS24" s="265"/>
      <c r="AIT24" s="265"/>
      <c r="AIU24" s="265"/>
      <c r="AIV24" s="265"/>
      <c r="AIW24" s="265"/>
      <c r="AIX24" s="265"/>
      <c r="AIY24" s="265"/>
      <c r="AIZ24" s="265"/>
      <c r="AJA24" s="265"/>
      <c r="AJB24" s="265"/>
      <c r="AJC24" s="265"/>
      <c r="AJD24" s="265"/>
      <c r="AJE24" s="265"/>
      <c r="AJF24" s="265"/>
      <c r="AJG24" s="265"/>
      <c r="AJH24" s="265"/>
      <c r="AJI24" s="265"/>
      <c r="AJJ24" s="265"/>
      <c r="AJK24" s="265"/>
      <c r="AJL24" s="265"/>
      <c r="AJM24" s="265"/>
      <c r="AJN24" s="265"/>
      <c r="AJO24" s="265"/>
      <c r="AJP24" s="265"/>
      <c r="AJQ24" s="265"/>
      <c r="AJR24" s="265"/>
      <c r="AJS24" s="265"/>
      <c r="AJT24" s="265"/>
      <c r="AJU24" s="265"/>
      <c r="AJV24" s="265"/>
      <c r="AJW24" s="265"/>
      <c r="AJX24" s="265"/>
      <c r="AJY24" s="265"/>
      <c r="AJZ24" s="265"/>
      <c r="AKA24" s="265"/>
      <c r="AKB24" s="265"/>
      <c r="AKC24" s="265"/>
      <c r="AKD24" s="265"/>
      <c r="AKE24" s="265"/>
      <c r="AKF24" s="265"/>
      <c r="AKG24" s="265"/>
      <c r="AKH24" s="265"/>
      <c r="AKI24" s="265"/>
      <c r="AKJ24" s="265"/>
      <c r="AKK24" s="265"/>
      <c r="AKL24" s="265"/>
      <c r="AKM24" s="265"/>
      <c r="AKN24" s="265"/>
      <c r="AKO24" s="265"/>
      <c r="AKP24" s="265"/>
      <c r="AKQ24" s="265"/>
      <c r="AKR24" s="265"/>
      <c r="AKS24" s="265"/>
      <c r="AKT24" s="265"/>
      <c r="AKU24" s="265"/>
      <c r="AKV24" s="265"/>
      <c r="AKW24" s="265"/>
      <c r="AKX24" s="265"/>
      <c r="AKY24" s="265"/>
      <c r="AKZ24" s="265"/>
      <c r="ALA24" s="265"/>
      <c r="ALB24" s="265"/>
      <c r="ALC24" s="265"/>
      <c r="ALD24" s="265"/>
      <c r="ALE24" s="265"/>
      <c r="ALF24" s="265"/>
      <c r="ALG24" s="265"/>
      <c r="ALH24" s="265"/>
      <c r="ALI24" s="265"/>
      <c r="ALJ24" s="265"/>
      <c r="ALK24" s="265"/>
      <c r="ALL24" s="265"/>
      <c r="ALM24" s="265"/>
      <c r="ALN24" s="265"/>
      <c r="ALO24" s="265"/>
      <c r="ALP24" s="265"/>
      <c r="ALQ24" s="265"/>
      <c r="ALR24" s="265"/>
      <c r="ALS24" s="265"/>
      <c r="ALT24" s="265"/>
      <c r="ALU24" s="265"/>
      <c r="ALV24" s="265"/>
      <c r="ALW24" s="265"/>
      <c r="ALX24" s="265"/>
      <c r="ALY24" s="265"/>
      <c r="ALZ24" s="265"/>
      <c r="AMA24" s="265"/>
      <c r="AMB24" s="265"/>
      <c r="AMC24" s="265"/>
      <c r="AMD24" s="265"/>
      <c r="AME24" s="265"/>
      <c r="AMF24" s="265"/>
      <c r="AMG24" s="265"/>
      <c r="AMH24" s="265"/>
      <c r="AMI24" s="265"/>
      <c r="AMJ24" s="265"/>
      <c r="AMK24" s="265"/>
    </row>
    <row r="25" spans="1:1025" s="264" customFormat="1" ht="31.5" customHeight="1">
      <c r="A25" s="313">
        <v>17</v>
      </c>
      <c r="B25" s="314"/>
      <c r="C25" s="313" t="s">
        <v>1350</v>
      </c>
      <c r="D25" s="319" t="s">
        <v>1792</v>
      </c>
      <c r="E25" s="313" t="s">
        <v>1317</v>
      </c>
      <c r="F25" s="318">
        <v>60</v>
      </c>
      <c r="G25" s="316">
        <v>66</v>
      </c>
      <c r="H25" s="316">
        <f t="shared" si="2"/>
        <v>60</v>
      </c>
      <c r="I25" s="313">
        <v>10</v>
      </c>
      <c r="J25" s="317">
        <f>G25/110*I25</f>
        <v>6</v>
      </c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  <c r="AO25" s="265"/>
      <c r="AP25" s="265"/>
      <c r="AQ25" s="265"/>
      <c r="AR25" s="265"/>
      <c r="AS25" s="265"/>
      <c r="AT25" s="265"/>
      <c r="AU25" s="265"/>
      <c r="AV25" s="265"/>
      <c r="AW25" s="265"/>
      <c r="AX25" s="265"/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65"/>
      <c r="BK25" s="265"/>
      <c r="BL25" s="265"/>
      <c r="BM25" s="265"/>
      <c r="BN25" s="265"/>
      <c r="BO25" s="265"/>
      <c r="BP25" s="265"/>
      <c r="BQ25" s="265"/>
      <c r="BR25" s="265"/>
      <c r="BS25" s="265"/>
      <c r="BT25" s="265"/>
      <c r="BU25" s="265"/>
      <c r="BV25" s="265"/>
      <c r="BW25" s="265"/>
      <c r="BX25" s="265"/>
      <c r="BY25" s="265"/>
      <c r="BZ25" s="265"/>
      <c r="CA25" s="265"/>
      <c r="CB25" s="265"/>
      <c r="CC25" s="265"/>
      <c r="CD25" s="265"/>
      <c r="CE25" s="265"/>
      <c r="CF25" s="265"/>
      <c r="CG25" s="265"/>
      <c r="CH25" s="265"/>
      <c r="CI25" s="265"/>
      <c r="CJ25" s="265"/>
      <c r="CK25" s="265"/>
      <c r="CL25" s="265"/>
      <c r="CM25" s="265"/>
      <c r="CN25" s="265"/>
      <c r="CO25" s="265"/>
      <c r="CP25" s="265"/>
      <c r="CQ25" s="265"/>
      <c r="CR25" s="265"/>
      <c r="CS25" s="265"/>
      <c r="CT25" s="265"/>
      <c r="CU25" s="265"/>
      <c r="CV25" s="265"/>
      <c r="CW25" s="265"/>
      <c r="CX25" s="265"/>
      <c r="CY25" s="265"/>
      <c r="CZ25" s="265"/>
      <c r="DA25" s="265"/>
      <c r="DB25" s="265"/>
      <c r="DC25" s="265"/>
      <c r="DD25" s="265"/>
      <c r="DE25" s="265"/>
      <c r="DF25" s="265"/>
      <c r="DG25" s="265"/>
      <c r="DH25" s="265"/>
      <c r="DI25" s="265"/>
      <c r="DJ25" s="265"/>
      <c r="DK25" s="265"/>
      <c r="DL25" s="265"/>
      <c r="DM25" s="265"/>
      <c r="DN25" s="265"/>
      <c r="DO25" s="265"/>
      <c r="DP25" s="265"/>
      <c r="DQ25" s="265"/>
      <c r="DR25" s="265"/>
      <c r="DS25" s="265"/>
      <c r="DT25" s="265"/>
      <c r="DU25" s="265"/>
      <c r="DV25" s="265"/>
      <c r="DW25" s="265"/>
      <c r="DX25" s="265"/>
      <c r="DY25" s="265"/>
      <c r="DZ25" s="265"/>
      <c r="EA25" s="265"/>
      <c r="EB25" s="265"/>
      <c r="EC25" s="265"/>
      <c r="ED25" s="265"/>
      <c r="EE25" s="265"/>
      <c r="EF25" s="265"/>
      <c r="EG25" s="265"/>
      <c r="EH25" s="265"/>
      <c r="EI25" s="265"/>
      <c r="EJ25" s="265"/>
      <c r="EK25" s="265"/>
      <c r="EL25" s="265"/>
      <c r="EM25" s="265"/>
      <c r="EN25" s="265"/>
      <c r="EO25" s="265"/>
      <c r="EP25" s="265"/>
      <c r="EQ25" s="265"/>
      <c r="ER25" s="265"/>
      <c r="ES25" s="265"/>
      <c r="ET25" s="265"/>
      <c r="EU25" s="265"/>
      <c r="EV25" s="265"/>
      <c r="EW25" s="265"/>
      <c r="EX25" s="265"/>
      <c r="EY25" s="265"/>
      <c r="EZ25" s="265"/>
      <c r="FA25" s="265"/>
      <c r="FB25" s="265"/>
      <c r="FC25" s="265"/>
      <c r="FD25" s="265"/>
      <c r="FE25" s="265"/>
      <c r="FF25" s="265"/>
      <c r="FG25" s="265"/>
      <c r="FH25" s="265"/>
      <c r="FI25" s="265"/>
      <c r="FJ25" s="265"/>
      <c r="FK25" s="265"/>
      <c r="FL25" s="265"/>
      <c r="FM25" s="265"/>
      <c r="FN25" s="265"/>
      <c r="FO25" s="265"/>
      <c r="FP25" s="265"/>
      <c r="FQ25" s="265"/>
      <c r="FR25" s="265"/>
      <c r="FS25" s="265"/>
      <c r="FT25" s="265"/>
      <c r="FU25" s="265"/>
      <c r="FV25" s="265"/>
      <c r="FW25" s="265"/>
      <c r="FX25" s="265"/>
      <c r="FY25" s="265"/>
      <c r="FZ25" s="265"/>
      <c r="GA25" s="265"/>
      <c r="GB25" s="265"/>
      <c r="GC25" s="265"/>
      <c r="GD25" s="265"/>
      <c r="GE25" s="265"/>
      <c r="GF25" s="265"/>
      <c r="GG25" s="265"/>
      <c r="GH25" s="265"/>
      <c r="GI25" s="265"/>
      <c r="GJ25" s="265"/>
      <c r="GK25" s="265"/>
      <c r="GL25" s="265"/>
      <c r="GM25" s="265"/>
      <c r="GN25" s="265"/>
      <c r="GO25" s="265"/>
      <c r="GP25" s="265"/>
      <c r="GQ25" s="265"/>
      <c r="GR25" s="265"/>
      <c r="GS25" s="265"/>
      <c r="GT25" s="265"/>
      <c r="GU25" s="265"/>
      <c r="GV25" s="265"/>
      <c r="GW25" s="265"/>
      <c r="GX25" s="265"/>
      <c r="GY25" s="265"/>
      <c r="GZ25" s="265"/>
      <c r="HA25" s="265"/>
      <c r="HB25" s="265"/>
      <c r="HC25" s="265"/>
      <c r="HD25" s="265"/>
      <c r="HE25" s="265"/>
      <c r="HF25" s="265"/>
      <c r="HG25" s="265"/>
      <c r="HH25" s="265"/>
      <c r="HI25" s="265"/>
      <c r="HJ25" s="265"/>
      <c r="HK25" s="265"/>
      <c r="HL25" s="265"/>
      <c r="HM25" s="265"/>
      <c r="HN25" s="265"/>
      <c r="HO25" s="265"/>
      <c r="HP25" s="265"/>
      <c r="HQ25" s="265"/>
      <c r="HR25" s="265"/>
      <c r="HS25" s="265"/>
      <c r="HT25" s="265"/>
      <c r="HU25" s="265"/>
      <c r="HV25" s="265"/>
      <c r="HW25" s="265"/>
      <c r="HX25" s="265"/>
      <c r="HY25" s="265"/>
      <c r="HZ25" s="265"/>
      <c r="IA25" s="265"/>
      <c r="IB25" s="265"/>
      <c r="IC25" s="265"/>
      <c r="ID25" s="265"/>
      <c r="IE25" s="265"/>
      <c r="IF25" s="265"/>
      <c r="IG25" s="265"/>
      <c r="IH25" s="265"/>
      <c r="II25" s="265"/>
      <c r="IJ25" s="265"/>
      <c r="IK25" s="265"/>
      <c r="IL25" s="265"/>
      <c r="IM25" s="265"/>
      <c r="IN25" s="265"/>
      <c r="IO25" s="265"/>
      <c r="IP25" s="265"/>
      <c r="IQ25" s="265"/>
      <c r="IR25" s="265"/>
      <c r="IS25" s="265"/>
      <c r="IT25" s="265"/>
      <c r="IU25" s="265"/>
      <c r="IV25" s="265"/>
      <c r="IW25" s="265"/>
      <c r="IX25" s="265"/>
      <c r="IY25" s="265"/>
      <c r="IZ25" s="265"/>
      <c r="JA25" s="265"/>
      <c r="JB25" s="265"/>
      <c r="JC25" s="265"/>
      <c r="JD25" s="265"/>
      <c r="JE25" s="265"/>
      <c r="JF25" s="265"/>
      <c r="JG25" s="265"/>
      <c r="JH25" s="265"/>
      <c r="JI25" s="265"/>
      <c r="JJ25" s="265"/>
      <c r="JK25" s="265"/>
      <c r="JL25" s="265"/>
      <c r="JM25" s="265"/>
      <c r="JN25" s="265"/>
      <c r="JO25" s="265"/>
      <c r="JP25" s="265"/>
      <c r="JQ25" s="265"/>
      <c r="JR25" s="265"/>
      <c r="JS25" s="265"/>
      <c r="JT25" s="265"/>
      <c r="JU25" s="265"/>
      <c r="JV25" s="265"/>
      <c r="JW25" s="265"/>
      <c r="JX25" s="265"/>
      <c r="JY25" s="265"/>
      <c r="JZ25" s="265"/>
      <c r="KA25" s="265"/>
      <c r="KB25" s="265"/>
      <c r="KC25" s="265"/>
      <c r="KD25" s="265"/>
      <c r="KE25" s="265"/>
      <c r="KF25" s="265"/>
      <c r="KG25" s="265"/>
      <c r="KH25" s="265"/>
      <c r="KI25" s="265"/>
      <c r="KJ25" s="265"/>
      <c r="KK25" s="265"/>
      <c r="KL25" s="265"/>
      <c r="KM25" s="265"/>
      <c r="KN25" s="265"/>
      <c r="KO25" s="265"/>
      <c r="KP25" s="265"/>
      <c r="KQ25" s="265"/>
      <c r="KR25" s="265"/>
      <c r="KS25" s="265"/>
      <c r="KT25" s="265"/>
      <c r="KU25" s="265"/>
      <c r="KV25" s="265"/>
      <c r="KW25" s="265"/>
      <c r="KX25" s="265"/>
      <c r="KY25" s="265"/>
      <c r="KZ25" s="265"/>
      <c r="LA25" s="265"/>
      <c r="LB25" s="265"/>
      <c r="LC25" s="265"/>
      <c r="LD25" s="265"/>
      <c r="LE25" s="265"/>
      <c r="LF25" s="265"/>
      <c r="LG25" s="265"/>
      <c r="LH25" s="265"/>
      <c r="LI25" s="265"/>
      <c r="LJ25" s="265"/>
      <c r="LK25" s="265"/>
      <c r="LL25" s="265"/>
      <c r="LM25" s="265"/>
      <c r="LN25" s="265"/>
      <c r="LO25" s="265"/>
      <c r="LP25" s="265"/>
      <c r="LQ25" s="265"/>
      <c r="LR25" s="265"/>
      <c r="LS25" s="265"/>
      <c r="LT25" s="265"/>
      <c r="LU25" s="265"/>
      <c r="LV25" s="265"/>
      <c r="LW25" s="265"/>
      <c r="LX25" s="265"/>
      <c r="LY25" s="265"/>
      <c r="LZ25" s="265"/>
      <c r="MA25" s="265"/>
      <c r="MB25" s="265"/>
      <c r="MC25" s="265"/>
      <c r="MD25" s="265"/>
      <c r="ME25" s="265"/>
      <c r="MF25" s="265"/>
      <c r="MG25" s="265"/>
      <c r="MH25" s="265"/>
      <c r="MI25" s="265"/>
      <c r="MJ25" s="265"/>
      <c r="MK25" s="265"/>
      <c r="ML25" s="265"/>
      <c r="MM25" s="265"/>
      <c r="MN25" s="265"/>
      <c r="MO25" s="265"/>
      <c r="MP25" s="265"/>
      <c r="MQ25" s="265"/>
      <c r="MR25" s="265"/>
      <c r="MS25" s="265"/>
      <c r="MT25" s="265"/>
      <c r="MU25" s="265"/>
      <c r="MV25" s="265"/>
      <c r="MW25" s="265"/>
      <c r="MX25" s="265"/>
      <c r="MY25" s="265"/>
      <c r="MZ25" s="265"/>
      <c r="NA25" s="265"/>
      <c r="NB25" s="265"/>
      <c r="NC25" s="265"/>
      <c r="ND25" s="265"/>
      <c r="NE25" s="265"/>
      <c r="NF25" s="265"/>
      <c r="NG25" s="265"/>
      <c r="NH25" s="265"/>
      <c r="NI25" s="265"/>
      <c r="NJ25" s="265"/>
      <c r="NK25" s="265"/>
      <c r="NL25" s="265"/>
      <c r="NM25" s="265"/>
      <c r="NN25" s="265"/>
      <c r="NO25" s="265"/>
      <c r="NP25" s="265"/>
      <c r="NQ25" s="265"/>
      <c r="NR25" s="265"/>
      <c r="NS25" s="265"/>
      <c r="NT25" s="265"/>
      <c r="NU25" s="265"/>
      <c r="NV25" s="265"/>
      <c r="NW25" s="265"/>
      <c r="NX25" s="265"/>
      <c r="NY25" s="265"/>
      <c r="NZ25" s="265"/>
      <c r="OA25" s="265"/>
      <c r="OB25" s="265"/>
      <c r="OC25" s="265"/>
      <c r="OD25" s="265"/>
      <c r="OE25" s="265"/>
      <c r="OF25" s="265"/>
      <c r="OG25" s="265"/>
      <c r="OH25" s="265"/>
      <c r="OI25" s="265"/>
      <c r="OJ25" s="265"/>
      <c r="OK25" s="265"/>
      <c r="OL25" s="265"/>
      <c r="OM25" s="265"/>
      <c r="ON25" s="265"/>
      <c r="OO25" s="265"/>
      <c r="OP25" s="265"/>
      <c r="OQ25" s="265"/>
      <c r="OR25" s="265"/>
      <c r="OS25" s="265"/>
      <c r="OT25" s="265"/>
      <c r="OU25" s="265"/>
      <c r="OV25" s="265"/>
      <c r="OW25" s="265"/>
      <c r="OX25" s="265"/>
      <c r="OY25" s="265"/>
      <c r="OZ25" s="265"/>
      <c r="PA25" s="265"/>
      <c r="PB25" s="265"/>
      <c r="PC25" s="265"/>
      <c r="PD25" s="265"/>
      <c r="PE25" s="265"/>
      <c r="PF25" s="265"/>
      <c r="PG25" s="265"/>
      <c r="PH25" s="265"/>
      <c r="PI25" s="265"/>
      <c r="PJ25" s="265"/>
      <c r="PK25" s="265"/>
      <c r="PL25" s="265"/>
      <c r="PM25" s="265"/>
      <c r="PN25" s="265"/>
      <c r="PO25" s="265"/>
      <c r="PP25" s="265"/>
      <c r="PQ25" s="265"/>
      <c r="PR25" s="265"/>
      <c r="PS25" s="265"/>
      <c r="PT25" s="265"/>
      <c r="PU25" s="265"/>
      <c r="PV25" s="265"/>
      <c r="PW25" s="265"/>
      <c r="PX25" s="265"/>
      <c r="PY25" s="265"/>
      <c r="PZ25" s="265"/>
      <c r="QA25" s="265"/>
      <c r="QB25" s="265"/>
      <c r="QC25" s="265"/>
      <c r="QD25" s="265"/>
      <c r="QE25" s="265"/>
      <c r="QF25" s="265"/>
      <c r="QG25" s="265"/>
      <c r="QH25" s="265"/>
      <c r="QI25" s="265"/>
      <c r="QJ25" s="265"/>
      <c r="QK25" s="265"/>
      <c r="QL25" s="265"/>
      <c r="QM25" s="265"/>
      <c r="QN25" s="265"/>
      <c r="QO25" s="265"/>
      <c r="QP25" s="265"/>
      <c r="QQ25" s="265"/>
      <c r="QR25" s="265"/>
      <c r="QS25" s="265"/>
      <c r="QT25" s="265"/>
      <c r="QU25" s="265"/>
      <c r="QV25" s="265"/>
      <c r="QW25" s="265"/>
      <c r="QX25" s="265"/>
      <c r="QY25" s="265"/>
      <c r="QZ25" s="265"/>
      <c r="RA25" s="265"/>
      <c r="RB25" s="265"/>
      <c r="RC25" s="265"/>
      <c r="RD25" s="265"/>
      <c r="RE25" s="265"/>
      <c r="RF25" s="265"/>
      <c r="RG25" s="265"/>
      <c r="RH25" s="265"/>
      <c r="RI25" s="265"/>
      <c r="RJ25" s="265"/>
      <c r="RK25" s="265"/>
      <c r="RL25" s="265"/>
      <c r="RM25" s="265"/>
      <c r="RN25" s="265"/>
      <c r="RO25" s="265"/>
      <c r="RP25" s="265"/>
      <c r="RQ25" s="265"/>
      <c r="RR25" s="265"/>
      <c r="RS25" s="265"/>
      <c r="RT25" s="265"/>
      <c r="RU25" s="265"/>
      <c r="RV25" s="265"/>
      <c r="RW25" s="265"/>
      <c r="RX25" s="265"/>
      <c r="RY25" s="265"/>
      <c r="RZ25" s="265"/>
      <c r="SA25" s="265"/>
      <c r="SB25" s="265"/>
      <c r="SC25" s="265"/>
      <c r="SD25" s="265"/>
      <c r="SE25" s="265"/>
      <c r="SF25" s="265"/>
      <c r="SG25" s="265"/>
      <c r="SH25" s="265"/>
      <c r="SI25" s="265"/>
      <c r="SJ25" s="265"/>
      <c r="SK25" s="265"/>
      <c r="SL25" s="265"/>
      <c r="SM25" s="265"/>
      <c r="SN25" s="265"/>
      <c r="SO25" s="265"/>
      <c r="SP25" s="265"/>
      <c r="SQ25" s="265"/>
      <c r="SR25" s="265"/>
      <c r="SS25" s="265"/>
      <c r="ST25" s="265"/>
      <c r="SU25" s="265"/>
      <c r="SV25" s="265"/>
      <c r="SW25" s="265"/>
      <c r="SX25" s="265"/>
      <c r="SY25" s="265"/>
      <c r="SZ25" s="265"/>
      <c r="TA25" s="265"/>
      <c r="TB25" s="265"/>
      <c r="TC25" s="265"/>
      <c r="TD25" s="265"/>
      <c r="TE25" s="265"/>
      <c r="TF25" s="265"/>
      <c r="TG25" s="265"/>
      <c r="TH25" s="265"/>
      <c r="TI25" s="265"/>
      <c r="TJ25" s="265"/>
      <c r="TK25" s="265"/>
      <c r="TL25" s="265"/>
      <c r="TM25" s="265"/>
      <c r="TN25" s="265"/>
      <c r="TO25" s="265"/>
      <c r="TP25" s="265"/>
      <c r="TQ25" s="265"/>
      <c r="TR25" s="265"/>
      <c r="TS25" s="265"/>
      <c r="TT25" s="265"/>
      <c r="TU25" s="265"/>
      <c r="TV25" s="265"/>
      <c r="TW25" s="265"/>
      <c r="TX25" s="265"/>
      <c r="TY25" s="265"/>
      <c r="TZ25" s="265"/>
      <c r="UA25" s="265"/>
      <c r="UB25" s="265"/>
      <c r="UC25" s="265"/>
      <c r="UD25" s="265"/>
      <c r="UE25" s="265"/>
      <c r="UF25" s="265"/>
      <c r="UG25" s="265"/>
      <c r="UH25" s="265"/>
      <c r="UI25" s="265"/>
      <c r="UJ25" s="265"/>
      <c r="UK25" s="265"/>
      <c r="UL25" s="265"/>
      <c r="UM25" s="265"/>
      <c r="UN25" s="265"/>
      <c r="UO25" s="265"/>
      <c r="UP25" s="265"/>
      <c r="UQ25" s="265"/>
      <c r="UR25" s="265"/>
      <c r="US25" s="265"/>
      <c r="UT25" s="265"/>
      <c r="UU25" s="265"/>
      <c r="UV25" s="265"/>
      <c r="UW25" s="265"/>
      <c r="UX25" s="265"/>
      <c r="UY25" s="265"/>
      <c r="UZ25" s="265"/>
      <c r="VA25" s="265"/>
      <c r="VB25" s="265"/>
      <c r="VC25" s="265"/>
      <c r="VD25" s="265"/>
      <c r="VE25" s="265"/>
      <c r="VF25" s="265"/>
      <c r="VG25" s="265"/>
      <c r="VH25" s="265"/>
      <c r="VI25" s="265"/>
      <c r="VJ25" s="265"/>
      <c r="VK25" s="265"/>
      <c r="VL25" s="265"/>
      <c r="VM25" s="265"/>
      <c r="VN25" s="265"/>
      <c r="VO25" s="265"/>
      <c r="VP25" s="265"/>
      <c r="VQ25" s="265"/>
      <c r="VR25" s="265"/>
      <c r="VS25" s="265"/>
      <c r="VT25" s="265"/>
      <c r="VU25" s="265"/>
      <c r="VV25" s="265"/>
      <c r="VW25" s="265"/>
      <c r="VX25" s="265"/>
      <c r="VY25" s="265"/>
      <c r="VZ25" s="265"/>
      <c r="WA25" s="265"/>
      <c r="WB25" s="265"/>
      <c r="WC25" s="265"/>
      <c r="WD25" s="265"/>
      <c r="WE25" s="265"/>
      <c r="WF25" s="265"/>
      <c r="WG25" s="265"/>
      <c r="WH25" s="265"/>
      <c r="WI25" s="265"/>
      <c r="WJ25" s="265"/>
      <c r="WK25" s="265"/>
      <c r="WL25" s="265"/>
      <c r="WM25" s="265"/>
      <c r="WN25" s="265"/>
      <c r="WO25" s="265"/>
      <c r="WP25" s="265"/>
      <c r="WQ25" s="265"/>
      <c r="WR25" s="265"/>
      <c r="WS25" s="265"/>
      <c r="WT25" s="265"/>
      <c r="WU25" s="265"/>
      <c r="WV25" s="265"/>
      <c r="WW25" s="265"/>
      <c r="WX25" s="265"/>
      <c r="WY25" s="265"/>
      <c r="WZ25" s="265"/>
      <c r="XA25" s="265"/>
      <c r="XB25" s="265"/>
      <c r="XC25" s="265"/>
      <c r="XD25" s="265"/>
      <c r="XE25" s="265"/>
      <c r="XF25" s="265"/>
      <c r="XG25" s="265"/>
      <c r="XH25" s="265"/>
      <c r="XI25" s="265"/>
      <c r="XJ25" s="265"/>
      <c r="XK25" s="265"/>
      <c r="XL25" s="265"/>
      <c r="XM25" s="265"/>
      <c r="XN25" s="265"/>
      <c r="XO25" s="265"/>
      <c r="XP25" s="265"/>
      <c r="XQ25" s="265"/>
      <c r="XR25" s="265"/>
      <c r="XS25" s="265"/>
      <c r="XT25" s="265"/>
      <c r="XU25" s="265"/>
      <c r="XV25" s="265"/>
      <c r="XW25" s="265"/>
      <c r="XX25" s="265"/>
      <c r="XY25" s="265"/>
      <c r="XZ25" s="265"/>
      <c r="YA25" s="265"/>
      <c r="YB25" s="265"/>
      <c r="YC25" s="265"/>
      <c r="YD25" s="265"/>
      <c r="YE25" s="265"/>
      <c r="YF25" s="265"/>
      <c r="YG25" s="265"/>
      <c r="YH25" s="265"/>
      <c r="YI25" s="265"/>
      <c r="YJ25" s="265"/>
      <c r="YK25" s="265"/>
      <c r="YL25" s="265"/>
      <c r="YM25" s="265"/>
      <c r="YN25" s="265"/>
      <c r="YO25" s="265"/>
      <c r="YP25" s="265"/>
      <c r="YQ25" s="265"/>
      <c r="YR25" s="265"/>
      <c r="YS25" s="265"/>
      <c r="YT25" s="265"/>
      <c r="YU25" s="265"/>
      <c r="YV25" s="265"/>
      <c r="YW25" s="265"/>
      <c r="YX25" s="265"/>
      <c r="YY25" s="265"/>
      <c r="YZ25" s="265"/>
      <c r="ZA25" s="265"/>
      <c r="ZB25" s="265"/>
      <c r="ZC25" s="265"/>
      <c r="ZD25" s="265"/>
      <c r="ZE25" s="265"/>
      <c r="ZF25" s="265"/>
      <c r="ZG25" s="265"/>
      <c r="ZH25" s="265"/>
      <c r="ZI25" s="265"/>
      <c r="ZJ25" s="265"/>
      <c r="ZK25" s="265"/>
      <c r="ZL25" s="265"/>
      <c r="ZM25" s="265"/>
      <c r="ZN25" s="265"/>
      <c r="ZO25" s="265"/>
      <c r="ZP25" s="265"/>
      <c r="ZQ25" s="265"/>
      <c r="ZR25" s="265"/>
      <c r="ZS25" s="265"/>
      <c r="ZT25" s="265"/>
      <c r="ZU25" s="265"/>
      <c r="ZV25" s="265"/>
      <c r="ZW25" s="265"/>
      <c r="ZX25" s="265"/>
      <c r="ZY25" s="265"/>
      <c r="ZZ25" s="265"/>
      <c r="AAA25" s="265"/>
      <c r="AAB25" s="265"/>
      <c r="AAC25" s="265"/>
      <c r="AAD25" s="265"/>
      <c r="AAE25" s="265"/>
      <c r="AAF25" s="265"/>
      <c r="AAG25" s="265"/>
      <c r="AAH25" s="265"/>
      <c r="AAI25" s="265"/>
      <c r="AAJ25" s="265"/>
      <c r="AAK25" s="265"/>
      <c r="AAL25" s="265"/>
      <c r="AAM25" s="265"/>
      <c r="AAN25" s="265"/>
      <c r="AAO25" s="265"/>
      <c r="AAP25" s="265"/>
      <c r="AAQ25" s="265"/>
      <c r="AAR25" s="265"/>
      <c r="AAS25" s="265"/>
      <c r="AAT25" s="265"/>
      <c r="AAU25" s="265"/>
      <c r="AAV25" s="265"/>
      <c r="AAW25" s="265"/>
      <c r="AAX25" s="265"/>
      <c r="AAY25" s="265"/>
      <c r="AAZ25" s="265"/>
      <c r="ABA25" s="265"/>
      <c r="ABB25" s="265"/>
      <c r="ABC25" s="265"/>
      <c r="ABD25" s="265"/>
      <c r="ABE25" s="265"/>
      <c r="ABF25" s="265"/>
      <c r="ABG25" s="265"/>
      <c r="ABH25" s="265"/>
      <c r="ABI25" s="265"/>
      <c r="ABJ25" s="265"/>
      <c r="ABK25" s="265"/>
      <c r="ABL25" s="265"/>
      <c r="ABM25" s="265"/>
      <c r="ABN25" s="265"/>
      <c r="ABO25" s="265"/>
      <c r="ABP25" s="265"/>
      <c r="ABQ25" s="265"/>
      <c r="ABR25" s="265"/>
      <c r="ABS25" s="265"/>
      <c r="ABT25" s="265"/>
      <c r="ABU25" s="265"/>
      <c r="ABV25" s="265"/>
      <c r="ABW25" s="265"/>
      <c r="ABX25" s="265"/>
      <c r="ABY25" s="265"/>
      <c r="ABZ25" s="265"/>
      <c r="ACA25" s="265"/>
      <c r="ACB25" s="265"/>
      <c r="ACC25" s="265"/>
      <c r="ACD25" s="265"/>
      <c r="ACE25" s="265"/>
      <c r="ACF25" s="265"/>
      <c r="ACG25" s="265"/>
      <c r="ACH25" s="265"/>
      <c r="ACI25" s="265"/>
      <c r="ACJ25" s="265"/>
      <c r="ACK25" s="265"/>
      <c r="ACL25" s="265"/>
      <c r="ACM25" s="265"/>
      <c r="ACN25" s="265"/>
      <c r="ACO25" s="265"/>
      <c r="ACP25" s="265"/>
      <c r="ACQ25" s="265"/>
      <c r="ACR25" s="265"/>
      <c r="ACS25" s="265"/>
      <c r="ACT25" s="265"/>
      <c r="ACU25" s="265"/>
      <c r="ACV25" s="265"/>
      <c r="ACW25" s="265"/>
      <c r="ACX25" s="265"/>
      <c r="ACY25" s="265"/>
      <c r="ACZ25" s="265"/>
      <c r="ADA25" s="265"/>
      <c r="ADB25" s="265"/>
      <c r="ADC25" s="265"/>
      <c r="ADD25" s="265"/>
      <c r="ADE25" s="265"/>
      <c r="ADF25" s="265"/>
      <c r="ADG25" s="265"/>
      <c r="ADH25" s="265"/>
      <c r="ADI25" s="265"/>
      <c r="ADJ25" s="265"/>
      <c r="ADK25" s="265"/>
      <c r="ADL25" s="265"/>
      <c r="ADM25" s="265"/>
      <c r="ADN25" s="265"/>
      <c r="ADO25" s="265"/>
      <c r="ADP25" s="265"/>
      <c r="ADQ25" s="265"/>
      <c r="ADR25" s="265"/>
      <c r="ADS25" s="265"/>
      <c r="ADT25" s="265"/>
      <c r="ADU25" s="265"/>
      <c r="ADV25" s="265"/>
      <c r="ADW25" s="265"/>
      <c r="ADX25" s="265"/>
      <c r="ADY25" s="265"/>
      <c r="ADZ25" s="265"/>
      <c r="AEA25" s="265"/>
      <c r="AEB25" s="265"/>
      <c r="AEC25" s="265"/>
      <c r="AED25" s="265"/>
      <c r="AEE25" s="265"/>
      <c r="AEF25" s="265"/>
      <c r="AEG25" s="265"/>
      <c r="AEH25" s="265"/>
      <c r="AEI25" s="265"/>
      <c r="AEJ25" s="265"/>
      <c r="AEK25" s="265"/>
      <c r="AEL25" s="265"/>
      <c r="AEM25" s="265"/>
      <c r="AEN25" s="265"/>
      <c r="AEO25" s="265"/>
      <c r="AEP25" s="265"/>
      <c r="AEQ25" s="265"/>
      <c r="AER25" s="265"/>
      <c r="AES25" s="265"/>
      <c r="AET25" s="265"/>
      <c r="AEU25" s="265"/>
      <c r="AEV25" s="265"/>
      <c r="AEW25" s="265"/>
      <c r="AEX25" s="265"/>
      <c r="AEY25" s="265"/>
      <c r="AEZ25" s="265"/>
      <c r="AFA25" s="265"/>
      <c r="AFB25" s="265"/>
      <c r="AFC25" s="265"/>
      <c r="AFD25" s="265"/>
      <c r="AFE25" s="265"/>
      <c r="AFF25" s="265"/>
      <c r="AFG25" s="265"/>
      <c r="AFH25" s="265"/>
      <c r="AFI25" s="265"/>
      <c r="AFJ25" s="265"/>
      <c r="AFK25" s="265"/>
      <c r="AFL25" s="265"/>
      <c r="AFM25" s="265"/>
      <c r="AFN25" s="265"/>
      <c r="AFO25" s="265"/>
      <c r="AFP25" s="265"/>
      <c r="AFQ25" s="265"/>
      <c r="AFR25" s="265"/>
      <c r="AFS25" s="265"/>
      <c r="AFT25" s="265"/>
      <c r="AFU25" s="265"/>
      <c r="AFV25" s="265"/>
      <c r="AFW25" s="265"/>
      <c r="AFX25" s="265"/>
      <c r="AFY25" s="265"/>
      <c r="AFZ25" s="265"/>
      <c r="AGA25" s="265"/>
      <c r="AGB25" s="265"/>
      <c r="AGC25" s="265"/>
      <c r="AGD25" s="265"/>
      <c r="AGE25" s="265"/>
      <c r="AGF25" s="265"/>
      <c r="AGG25" s="265"/>
      <c r="AGH25" s="265"/>
      <c r="AGI25" s="265"/>
      <c r="AGJ25" s="265"/>
      <c r="AGK25" s="265"/>
      <c r="AGL25" s="265"/>
      <c r="AGM25" s="265"/>
      <c r="AGN25" s="265"/>
      <c r="AGO25" s="265"/>
      <c r="AGP25" s="265"/>
      <c r="AGQ25" s="265"/>
      <c r="AGR25" s="265"/>
      <c r="AGS25" s="265"/>
      <c r="AGT25" s="265"/>
      <c r="AGU25" s="265"/>
      <c r="AGV25" s="265"/>
      <c r="AGW25" s="265"/>
      <c r="AGX25" s="265"/>
      <c r="AGY25" s="265"/>
      <c r="AGZ25" s="265"/>
      <c r="AHA25" s="265"/>
      <c r="AHB25" s="265"/>
      <c r="AHC25" s="265"/>
      <c r="AHD25" s="265"/>
      <c r="AHE25" s="265"/>
      <c r="AHF25" s="265"/>
      <c r="AHG25" s="265"/>
      <c r="AHH25" s="265"/>
      <c r="AHI25" s="265"/>
      <c r="AHJ25" s="265"/>
      <c r="AHK25" s="265"/>
      <c r="AHL25" s="265"/>
      <c r="AHM25" s="265"/>
      <c r="AHN25" s="265"/>
      <c r="AHO25" s="265"/>
      <c r="AHP25" s="265"/>
      <c r="AHQ25" s="265"/>
      <c r="AHR25" s="265"/>
      <c r="AHS25" s="265"/>
      <c r="AHT25" s="265"/>
      <c r="AHU25" s="265"/>
      <c r="AHV25" s="265"/>
      <c r="AHW25" s="265"/>
      <c r="AHX25" s="265"/>
      <c r="AHY25" s="265"/>
      <c r="AHZ25" s="265"/>
      <c r="AIA25" s="265"/>
      <c r="AIB25" s="265"/>
      <c r="AIC25" s="265"/>
      <c r="AID25" s="265"/>
      <c r="AIE25" s="265"/>
      <c r="AIF25" s="265"/>
      <c r="AIG25" s="265"/>
      <c r="AIH25" s="265"/>
      <c r="AII25" s="265"/>
      <c r="AIJ25" s="265"/>
      <c r="AIK25" s="265"/>
      <c r="AIL25" s="265"/>
      <c r="AIM25" s="265"/>
      <c r="AIN25" s="265"/>
      <c r="AIO25" s="265"/>
      <c r="AIP25" s="265"/>
      <c r="AIQ25" s="265"/>
      <c r="AIR25" s="265"/>
      <c r="AIS25" s="265"/>
      <c r="AIT25" s="265"/>
      <c r="AIU25" s="265"/>
      <c r="AIV25" s="265"/>
      <c r="AIW25" s="265"/>
      <c r="AIX25" s="265"/>
      <c r="AIY25" s="265"/>
      <c r="AIZ25" s="265"/>
      <c r="AJA25" s="265"/>
      <c r="AJB25" s="265"/>
      <c r="AJC25" s="265"/>
      <c r="AJD25" s="265"/>
      <c r="AJE25" s="265"/>
      <c r="AJF25" s="265"/>
      <c r="AJG25" s="265"/>
      <c r="AJH25" s="265"/>
      <c r="AJI25" s="265"/>
      <c r="AJJ25" s="265"/>
      <c r="AJK25" s="265"/>
      <c r="AJL25" s="265"/>
      <c r="AJM25" s="265"/>
      <c r="AJN25" s="265"/>
      <c r="AJO25" s="265"/>
      <c r="AJP25" s="265"/>
      <c r="AJQ25" s="265"/>
      <c r="AJR25" s="265"/>
      <c r="AJS25" s="265"/>
      <c r="AJT25" s="265"/>
      <c r="AJU25" s="265"/>
      <c r="AJV25" s="265"/>
      <c r="AJW25" s="265"/>
      <c r="AJX25" s="265"/>
      <c r="AJY25" s="265"/>
      <c r="AJZ25" s="265"/>
      <c r="AKA25" s="265"/>
      <c r="AKB25" s="265"/>
      <c r="AKC25" s="265"/>
      <c r="AKD25" s="265"/>
      <c r="AKE25" s="265"/>
      <c r="AKF25" s="265"/>
      <c r="AKG25" s="265"/>
      <c r="AKH25" s="265"/>
      <c r="AKI25" s="265"/>
      <c r="AKJ25" s="265"/>
      <c r="AKK25" s="265"/>
      <c r="AKL25" s="265"/>
      <c r="AKM25" s="265"/>
      <c r="AKN25" s="265"/>
      <c r="AKO25" s="265"/>
      <c r="AKP25" s="265"/>
      <c r="AKQ25" s="265"/>
      <c r="AKR25" s="265"/>
      <c r="AKS25" s="265"/>
      <c r="AKT25" s="265"/>
      <c r="AKU25" s="265"/>
      <c r="AKV25" s="265"/>
      <c r="AKW25" s="265"/>
      <c r="AKX25" s="265"/>
      <c r="AKY25" s="265"/>
      <c r="AKZ25" s="265"/>
      <c r="ALA25" s="265"/>
      <c r="ALB25" s="265"/>
      <c r="ALC25" s="265"/>
      <c r="ALD25" s="265"/>
      <c r="ALE25" s="265"/>
      <c r="ALF25" s="265"/>
      <c r="ALG25" s="265"/>
      <c r="ALH25" s="265"/>
      <c r="ALI25" s="265"/>
      <c r="ALJ25" s="265"/>
      <c r="ALK25" s="265"/>
      <c r="ALL25" s="265"/>
      <c r="ALM25" s="265"/>
      <c r="ALN25" s="265"/>
      <c r="ALO25" s="265"/>
      <c r="ALP25" s="265"/>
      <c r="ALQ25" s="265"/>
      <c r="ALR25" s="265"/>
      <c r="ALS25" s="265"/>
      <c r="ALT25" s="265"/>
      <c r="ALU25" s="265"/>
      <c r="ALV25" s="265"/>
      <c r="ALW25" s="265"/>
      <c r="ALX25" s="265"/>
      <c r="ALY25" s="265"/>
      <c r="ALZ25" s="265"/>
      <c r="AMA25" s="265"/>
      <c r="AMB25" s="265"/>
      <c r="AMC25" s="265"/>
      <c r="AMD25" s="265"/>
      <c r="AME25" s="265"/>
      <c r="AMF25" s="265"/>
      <c r="AMG25" s="265"/>
      <c r="AMH25" s="265"/>
      <c r="AMI25" s="265"/>
      <c r="AMJ25" s="265"/>
      <c r="AMK25" s="265"/>
    </row>
    <row r="26" spans="1:1025" s="264" customFormat="1" ht="47.25" customHeight="1">
      <c r="A26" s="313">
        <v>18</v>
      </c>
      <c r="B26" s="314"/>
      <c r="C26" s="313" t="s">
        <v>1351</v>
      </c>
      <c r="D26" s="319" t="s">
        <v>1793</v>
      </c>
      <c r="E26" s="313" t="s">
        <v>1317</v>
      </c>
      <c r="F26" s="318">
        <v>60</v>
      </c>
      <c r="G26" s="316">
        <v>33</v>
      </c>
      <c r="H26" s="316">
        <f t="shared" si="2"/>
        <v>30</v>
      </c>
      <c r="I26" s="313">
        <v>10</v>
      </c>
      <c r="J26" s="317">
        <f>G26/110*I26</f>
        <v>3</v>
      </c>
      <c r="AE26" s="265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  <c r="BS26" s="265"/>
      <c r="BT26" s="265"/>
      <c r="BU26" s="265"/>
      <c r="BV26" s="265"/>
      <c r="BW26" s="265"/>
      <c r="BX26" s="265"/>
      <c r="BY26" s="265"/>
      <c r="BZ26" s="265"/>
      <c r="CA26" s="265"/>
      <c r="CB26" s="265"/>
      <c r="CC26" s="265"/>
      <c r="CD26" s="265"/>
      <c r="CE26" s="265"/>
      <c r="CF26" s="265"/>
      <c r="CG26" s="265"/>
      <c r="CH26" s="265"/>
      <c r="CI26" s="265"/>
      <c r="CJ26" s="265"/>
      <c r="CK26" s="265"/>
      <c r="CL26" s="265"/>
      <c r="CM26" s="265"/>
      <c r="CN26" s="265"/>
      <c r="CO26" s="265"/>
      <c r="CP26" s="265"/>
      <c r="CQ26" s="265"/>
      <c r="CR26" s="265"/>
      <c r="CS26" s="265"/>
      <c r="CT26" s="265"/>
      <c r="CU26" s="265"/>
      <c r="CV26" s="265"/>
      <c r="CW26" s="265"/>
      <c r="CX26" s="265"/>
      <c r="CY26" s="265"/>
      <c r="CZ26" s="265"/>
      <c r="DA26" s="265"/>
      <c r="DB26" s="265"/>
      <c r="DC26" s="265"/>
      <c r="DD26" s="265"/>
      <c r="DE26" s="265"/>
      <c r="DF26" s="265"/>
      <c r="DG26" s="265"/>
      <c r="DH26" s="265"/>
      <c r="DI26" s="265"/>
      <c r="DJ26" s="265"/>
      <c r="DK26" s="265"/>
      <c r="DL26" s="265"/>
      <c r="DM26" s="265"/>
      <c r="DN26" s="265"/>
      <c r="DO26" s="265"/>
      <c r="DP26" s="265"/>
      <c r="DQ26" s="265"/>
      <c r="DR26" s="265"/>
      <c r="DS26" s="265"/>
      <c r="DT26" s="265"/>
      <c r="DU26" s="265"/>
      <c r="DV26" s="265"/>
      <c r="DW26" s="265"/>
      <c r="DX26" s="265"/>
      <c r="DY26" s="265"/>
      <c r="DZ26" s="265"/>
      <c r="EA26" s="265"/>
      <c r="EB26" s="265"/>
      <c r="EC26" s="265"/>
      <c r="ED26" s="265"/>
      <c r="EE26" s="265"/>
      <c r="EF26" s="265"/>
      <c r="EG26" s="265"/>
      <c r="EH26" s="265"/>
      <c r="EI26" s="265"/>
      <c r="EJ26" s="265"/>
      <c r="EK26" s="265"/>
      <c r="EL26" s="265"/>
      <c r="EM26" s="265"/>
      <c r="EN26" s="265"/>
      <c r="EO26" s="265"/>
      <c r="EP26" s="265"/>
      <c r="EQ26" s="265"/>
      <c r="ER26" s="265"/>
      <c r="ES26" s="265"/>
      <c r="ET26" s="265"/>
      <c r="EU26" s="265"/>
      <c r="EV26" s="265"/>
      <c r="EW26" s="265"/>
      <c r="EX26" s="265"/>
      <c r="EY26" s="265"/>
      <c r="EZ26" s="265"/>
      <c r="FA26" s="265"/>
      <c r="FB26" s="265"/>
      <c r="FC26" s="265"/>
      <c r="FD26" s="265"/>
      <c r="FE26" s="265"/>
      <c r="FF26" s="265"/>
      <c r="FG26" s="265"/>
      <c r="FH26" s="265"/>
      <c r="FI26" s="265"/>
      <c r="FJ26" s="265"/>
      <c r="FK26" s="265"/>
      <c r="FL26" s="265"/>
      <c r="FM26" s="265"/>
      <c r="FN26" s="265"/>
      <c r="FO26" s="265"/>
      <c r="FP26" s="265"/>
      <c r="FQ26" s="265"/>
      <c r="FR26" s="265"/>
      <c r="FS26" s="265"/>
      <c r="FT26" s="265"/>
      <c r="FU26" s="265"/>
      <c r="FV26" s="265"/>
      <c r="FW26" s="265"/>
      <c r="FX26" s="265"/>
      <c r="FY26" s="265"/>
      <c r="FZ26" s="265"/>
      <c r="GA26" s="265"/>
      <c r="GB26" s="265"/>
      <c r="GC26" s="265"/>
      <c r="GD26" s="265"/>
      <c r="GE26" s="265"/>
      <c r="GF26" s="265"/>
      <c r="GG26" s="265"/>
      <c r="GH26" s="265"/>
      <c r="GI26" s="265"/>
      <c r="GJ26" s="265"/>
      <c r="GK26" s="265"/>
      <c r="GL26" s="265"/>
      <c r="GM26" s="265"/>
      <c r="GN26" s="265"/>
      <c r="GO26" s="265"/>
      <c r="GP26" s="265"/>
      <c r="GQ26" s="265"/>
      <c r="GR26" s="265"/>
      <c r="GS26" s="265"/>
      <c r="GT26" s="265"/>
      <c r="GU26" s="265"/>
      <c r="GV26" s="265"/>
      <c r="GW26" s="265"/>
      <c r="GX26" s="265"/>
      <c r="GY26" s="265"/>
      <c r="GZ26" s="265"/>
      <c r="HA26" s="265"/>
      <c r="HB26" s="265"/>
      <c r="HC26" s="265"/>
      <c r="HD26" s="265"/>
      <c r="HE26" s="265"/>
      <c r="HF26" s="265"/>
      <c r="HG26" s="265"/>
      <c r="HH26" s="265"/>
      <c r="HI26" s="265"/>
      <c r="HJ26" s="265"/>
      <c r="HK26" s="265"/>
      <c r="HL26" s="265"/>
      <c r="HM26" s="265"/>
      <c r="HN26" s="265"/>
      <c r="HO26" s="265"/>
      <c r="HP26" s="265"/>
      <c r="HQ26" s="265"/>
      <c r="HR26" s="265"/>
      <c r="HS26" s="265"/>
      <c r="HT26" s="265"/>
      <c r="HU26" s="265"/>
      <c r="HV26" s="265"/>
      <c r="HW26" s="265"/>
      <c r="HX26" s="265"/>
      <c r="HY26" s="265"/>
      <c r="HZ26" s="265"/>
      <c r="IA26" s="265"/>
      <c r="IB26" s="265"/>
      <c r="IC26" s="265"/>
      <c r="ID26" s="265"/>
      <c r="IE26" s="265"/>
      <c r="IF26" s="265"/>
      <c r="IG26" s="265"/>
      <c r="IH26" s="265"/>
      <c r="II26" s="265"/>
      <c r="IJ26" s="265"/>
      <c r="IK26" s="265"/>
      <c r="IL26" s="265"/>
      <c r="IM26" s="265"/>
      <c r="IN26" s="265"/>
      <c r="IO26" s="265"/>
      <c r="IP26" s="265"/>
      <c r="IQ26" s="265"/>
      <c r="IR26" s="265"/>
      <c r="IS26" s="265"/>
      <c r="IT26" s="265"/>
      <c r="IU26" s="265"/>
      <c r="IV26" s="265"/>
      <c r="IW26" s="265"/>
      <c r="IX26" s="265"/>
      <c r="IY26" s="265"/>
      <c r="IZ26" s="265"/>
      <c r="JA26" s="265"/>
      <c r="JB26" s="265"/>
      <c r="JC26" s="265"/>
      <c r="JD26" s="265"/>
      <c r="JE26" s="265"/>
      <c r="JF26" s="265"/>
      <c r="JG26" s="265"/>
      <c r="JH26" s="265"/>
      <c r="JI26" s="265"/>
      <c r="JJ26" s="265"/>
      <c r="JK26" s="265"/>
      <c r="JL26" s="265"/>
      <c r="JM26" s="265"/>
      <c r="JN26" s="265"/>
      <c r="JO26" s="265"/>
      <c r="JP26" s="265"/>
      <c r="JQ26" s="265"/>
      <c r="JR26" s="265"/>
      <c r="JS26" s="265"/>
      <c r="JT26" s="265"/>
      <c r="JU26" s="265"/>
      <c r="JV26" s="265"/>
      <c r="JW26" s="265"/>
      <c r="JX26" s="265"/>
      <c r="JY26" s="265"/>
      <c r="JZ26" s="265"/>
      <c r="KA26" s="265"/>
      <c r="KB26" s="265"/>
      <c r="KC26" s="265"/>
      <c r="KD26" s="265"/>
      <c r="KE26" s="265"/>
      <c r="KF26" s="265"/>
      <c r="KG26" s="265"/>
      <c r="KH26" s="265"/>
      <c r="KI26" s="265"/>
      <c r="KJ26" s="265"/>
      <c r="KK26" s="265"/>
      <c r="KL26" s="265"/>
      <c r="KM26" s="265"/>
      <c r="KN26" s="265"/>
      <c r="KO26" s="265"/>
      <c r="KP26" s="265"/>
      <c r="KQ26" s="265"/>
      <c r="KR26" s="265"/>
      <c r="KS26" s="265"/>
      <c r="KT26" s="265"/>
      <c r="KU26" s="265"/>
      <c r="KV26" s="265"/>
      <c r="KW26" s="265"/>
      <c r="KX26" s="265"/>
      <c r="KY26" s="265"/>
      <c r="KZ26" s="265"/>
      <c r="LA26" s="265"/>
      <c r="LB26" s="265"/>
      <c r="LC26" s="265"/>
      <c r="LD26" s="265"/>
      <c r="LE26" s="265"/>
      <c r="LF26" s="265"/>
      <c r="LG26" s="265"/>
      <c r="LH26" s="265"/>
      <c r="LI26" s="265"/>
      <c r="LJ26" s="265"/>
      <c r="LK26" s="265"/>
      <c r="LL26" s="265"/>
      <c r="LM26" s="265"/>
      <c r="LN26" s="265"/>
      <c r="LO26" s="265"/>
      <c r="LP26" s="265"/>
      <c r="LQ26" s="265"/>
      <c r="LR26" s="265"/>
      <c r="LS26" s="265"/>
      <c r="LT26" s="265"/>
      <c r="LU26" s="265"/>
      <c r="LV26" s="265"/>
      <c r="LW26" s="265"/>
      <c r="LX26" s="265"/>
      <c r="LY26" s="265"/>
      <c r="LZ26" s="265"/>
      <c r="MA26" s="265"/>
      <c r="MB26" s="265"/>
      <c r="MC26" s="265"/>
      <c r="MD26" s="265"/>
      <c r="ME26" s="265"/>
      <c r="MF26" s="265"/>
      <c r="MG26" s="265"/>
      <c r="MH26" s="265"/>
      <c r="MI26" s="265"/>
      <c r="MJ26" s="265"/>
      <c r="MK26" s="265"/>
      <c r="ML26" s="265"/>
      <c r="MM26" s="265"/>
      <c r="MN26" s="265"/>
      <c r="MO26" s="265"/>
      <c r="MP26" s="265"/>
      <c r="MQ26" s="265"/>
      <c r="MR26" s="265"/>
      <c r="MS26" s="265"/>
      <c r="MT26" s="265"/>
      <c r="MU26" s="265"/>
      <c r="MV26" s="265"/>
      <c r="MW26" s="265"/>
      <c r="MX26" s="265"/>
      <c r="MY26" s="265"/>
      <c r="MZ26" s="265"/>
      <c r="NA26" s="265"/>
      <c r="NB26" s="265"/>
      <c r="NC26" s="265"/>
      <c r="ND26" s="265"/>
      <c r="NE26" s="265"/>
      <c r="NF26" s="265"/>
      <c r="NG26" s="265"/>
      <c r="NH26" s="265"/>
      <c r="NI26" s="265"/>
      <c r="NJ26" s="265"/>
      <c r="NK26" s="265"/>
      <c r="NL26" s="265"/>
      <c r="NM26" s="265"/>
      <c r="NN26" s="265"/>
      <c r="NO26" s="265"/>
      <c r="NP26" s="265"/>
      <c r="NQ26" s="265"/>
      <c r="NR26" s="265"/>
      <c r="NS26" s="265"/>
      <c r="NT26" s="265"/>
      <c r="NU26" s="265"/>
      <c r="NV26" s="265"/>
      <c r="NW26" s="265"/>
      <c r="NX26" s="265"/>
      <c r="NY26" s="265"/>
      <c r="NZ26" s="265"/>
      <c r="OA26" s="265"/>
      <c r="OB26" s="265"/>
      <c r="OC26" s="265"/>
      <c r="OD26" s="265"/>
      <c r="OE26" s="265"/>
      <c r="OF26" s="265"/>
      <c r="OG26" s="265"/>
      <c r="OH26" s="265"/>
      <c r="OI26" s="265"/>
      <c r="OJ26" s="265"/>
      <c r="OK26" s="265"/>
      <c r="OL26" s="265"/>
      <c r="OM26" s="265"/>
      <c r="ON26" s="265"/>
      <c r="OO26" s="265"/>
      <c r="OP26" s="265"/>
      <c r="OQ26" s="265"/>
      <c r="OR26" s="265"/>
      <c r="OS26" s="265"/>
      <c r="OT26" s="265"/>
      <c r="OU26" s="265"/>
      <c r="OV26" s="265"/>
      <c r="OW26" s="265"/>
      <c r="OX26" s="265"/>
      <c r="OY26" s="265"/>
      <c r="OZ26" s="265"/>
      <c r="PA26" s="265"/>
      <c r="PB26" s="265"/>
      <c r="PC26" s="265"/>
      <c r="PD26" s="265"/>
      <c r="PE26" s="265"/>
      <c r="PF26" s="265"/>
      <c r="PG26" s="265"/>
      <c r="PH26" s="265"/>
      <c r="PI26" s="265"/>
      <c r="PJ26" s="265"/>
      <c r="PK26" s="265"/>
      <c r="PL26" s="265"/>
      <c r="PM26" s="265"/>
      <c r="PN26" s="265"/>
      <c r="PO26" s="265"/>
      <c r="PP26" s="265"/>
      <c r="PQ26" s="265"/>
      <c r="PR26" s="265"/>
      <c r="PS26" s="265"/>
      <c r="PT26" s="265"/>
      <c r="PU26" s="265"/>
      <c r="PV26" s="265"/>
      <c r="PW26" s="265"/>
      <c r="PX26" s="265"/>
      <c r="PY26" s="265"/>
      <c r="PZ26" s="265"/>
      <c r="QA26" s="265"/>
      <c r="QB26" s="265"/>
      <c r="QC26" s="265"/>
      <c r="QD26" s="265"/>
      <c r="QE26" s="265"/>
      <c r="QF26" s="265"/>
      <c r="QG26" s="265"/>
      <c r="QH26" s="265"/>
      <c r="QI26" s="265"/>
      <c r="QJ26" s="265"/>
      <c r="QK26" s="265"/>
      <c r="QL26" s="265"/>
      <c r="QM26" s="265"/>
      <c r="QN26" s="265"/>
      <c r="QO26" s="265"/>
      <c r="QP26" s="265"/>
      <c r="QQ26" s="265"/>
      <c r="QR26" s="265"/>
      <c r="QS26" s="265"/>
      <c r="QT26" s="265"/>
      <c r="QU26" s="265"/>
      <c r="QV26" s="265"/>
      <c r="QW26" s="265"/>
      <c r="QX26" s="265"/>
      <c r="QY26" s="265"/>
      <c r="QZ26" s="265"/>
      <c r="RA26" s="265"/>
      <c r="RB26" s="265"/>
      <c r="RC26" s="265"/>
      <c r="RD26" s="265"/>
      <c r="RE26" s="265"/>
      <c r="RF26" s="265"/>
      <c r="RG26" s="265"/>
      <c r="RH26" s="265"/>
      <c r="RI26" s="265"/>
      <c r="RJ26" s="265"/>
      <c r="RK26" s="265"/>
      <c r="RL26" s="265"/>
      <c r="RM26" s="265"/>
      <c r="RN26" s="265"/>
      <c r="RO26" s="265"/>
      <c r="RP26" s="265"/>
      <c r="RQ26" s="265"/>
      <c r="RR26" s="265"/>
      <c r="RS26" s="265"/>
      <c r="RT26" s="265"/>
      <c r="RU26" s="265"/>
      <c r="RV26" s="265"/>
      <c r="RW26" s="265"/>
      <c r="RX26" s="265"/>
      <c r="RY26" s="265"/>
      <c r="RZ26" s="265"/>
      <c r="SA26" s="265"/>
      <c r="SB26" s="265"/>
      <c r="SC26" s="265"/>
      <c r="SD26" s="265"/>
      <c r="SE26" s="265"/>
      <c r="SF26" s="265"/>
      <c r="SG26" s="265"/>
      <c r="SH26" s="265"/>
      <c r="SI26" s="265"/>
      <c r="SJ26" s="265"/>
      <c r="SK26" s="265"/>
      <c r="SL26" s="265"/>
      <c r="SM26" s="265"/>
      <c r="SN26" s="265"/>
      <c r="SO26" s="265"/>
      <c r="SP26" s="265"/>
      <c r="SQ26" s="265"/>
      <c r="SR26" s="265"/>
      <c r="SS26" s="265"/>
      <c r="ST26" s="265"/>
      <c r="SU26" s="265"/>
      <c r="SV26" s="265"/>
      <c r="SW26" s="265"/>
      <c r="SX26" s="265"/>
      <c r="SY26" s="265"/>
      <c r="SZ26" s="265"/>
      <c r="TA26" s="265"/>
      <c r="TB26" s="265"/>
      <c r="TC26" s="265"/>
      <c r="TD26" s="265"/>
      <c r="TE26" s="265"/>
      <c r="TF26" s="265"/>
      <c r="TG26" s="265"/>
      <c r="TH26" s="265"/>
      <c r="TI26" s="265"/>
      <c r="TJ26" s="265"/>
      <c r="TK26" s="265"/>
      <c r="TL26" s="265"/>
      <c r="TM26" s="265"/>
      <c r="TN26" s="265"/>
      <c r="TO26" s="265"/>
      <c r="TP26" s="265"/>
      <c r="TQ26" s="265"/>
      <c r="TR26" s="265"/>
      <c r="TS26" s="265"/>
      <c r="TT26" s="265"/>
      <c r="TU26" s="265"/>
      <c r="TV26" s="265"/>
      <c r="TW26" s="265"/>
      <c r="TX26" s="265"/>
      <c r="TY26" s="265"/>
      <c r="TZ26" s="265"/>
      <c r="UA26" s="265"/>
      <c r="UB26" s="265"/>
      <c r="UC26" s="265"/>
      <c r="UD26" s="265"/>
      <c r="UE26" s="265"/>
      <c r="UF26" s="265"/>
      <c r="UG26" s="265"/>
      <c r="UH26" s="265"/>
      <c r="UI26" s="265"/>
      <c r="UJ26" s="265"/>
      <c r="UK26" s="265"/>
      <c r="UL26" s="265"/>
      <c r="UM26" s="265"/>
      <c r="UN26" s="265"/>
      <c r="UO26" s="265"/>
      <c r="UP26" s="265"/>
      <c r="UQ26" s="265"/>
      <c r="UR26" s="265"/>
      <c r="US26" s="265"/>
      <c r="UT26" s="265"/>
      <c r="UU26" s="265"/>
      <c r="UV26" s="265"/>
      <c r="UW26" s="265"/>
      <c r="UX26" s="265"/>
      <c r="UY26" s="265"/>
      <c r="UZ26" s="265"/>
      <c r="VA26" s="265"/>
      <c r="VB26" s="265"/>
      <c r="VC26" s="265"/>
      <c r="VD26" s="265"/>
      <c r="VE26" s="265"/>
      <c r="VF26" s="265"/>
      <c r="VG26" s="265"/>
      <c r="VH26" s="265"/>
      <c r="VI26" s="265"/>
      <c r="VJ26" s="265"/>
      <c r="VK26" s="265"/>
      <c r="VL26" s="265"/>
      <c r="VM26" s="265"/>
      <c r="VN26" s="265"/>
      <c r="VO26" s="265"/>
      <c r="VP26" s="265"/>
      <c r="VQ26" s="265"/>
      <c r="VR26" s="265"/>
      <c r="VS26" s="265"/>
      <c r="VT26" s="265"/>
      <c r="VU26" s="265"/>
      <c r="VV26" s="265"/>
      <c r="VW26" s="265"/>
      <c r="VX26" s="265"/>
      <c r="VY26" s="265"/>
      <c r="VZ26" s="265"/>
      <c r="WA26" s="265"/>
      <c r="WB26" s="265"/>
      <c r="WC26" s="265"/>
      <c r="WD26" s="265"/>
      <c r="WE26" s="265"/>
      <c r="WF26" s="265"/>
      <c r="WG26" s="265"/>
      <c r="WH26" s="265"/>
      <c r="WI26" s="265"/>
      <c r="WJ26" s="265"/>
      <c r="WK26" s="265"/>
      <c r="WL26" s="265"/>
      <c r="WM26" s="265"/>
      <c r="WN26" s="265"/>
      <c r="WO26" s="265"/>
      <c r="WP26" s="265"/>
      <c r="WQ26" s="265"/>
      <c r="WR26" s="265"/>
      <c r="WS26" s="265"/>
      <c r="WT26" s="265"/>
      <c r="WU26" s="265"/>
      <c r="WV26" s="265"/>
      <c r="WW26" s="265"/>
      <c r="WX26" s="265"/>
      <c r="WY26" s="265"/>
      <c r="WZ26" s="265"/>
      <c r="XA26" s="265"/>
      <c r="XB26" s="265"/>
      <c r="XC26" s="265"/>
      <c r="XD26" s="265"/>
      <c r="XE26" s="265"/>
      <c r="XF26" s="265"/>
      <c r="XG26" s="265"/>
      <c r="XH26" s="265"/>
      <c r="XI26" s="265"/>
      <c r="XJ26" s="265"/>
      <c r="XK26" s="265"/>
      <c r="XL26" s="265"/>
      <c r="XM26" s="265"/>
      <c r="XN26" s="265"/>
      <c r="XO26" s="265"/>
      <c r="XP26" s="265"/>
      <c r="XQ26" s="265"/>
      <c r="XR26" s="265"/>
      <c r="XS26" s="265"/>
      <c r="XT26" s="265"/>
      <c r="XU26" s="265"/>
      <c r="XV26" s="265"/>
      <c r="XW26" s="265"/>
      <c r="XX26" s="265"/>
      <c r="XY26" s="265"/>
      <c r="XZ26" s="265"/>
      <c r="YA26" s="265"/>
      <c r="YB26" s="265"/>
      <c r="YC26" s="265"/>
      <c r="YD26" s="265"/>
      <c r="YE26" s="265"/>
      <c r="YF26" s="265"/>
      <c r="YG26" s="265"/>
      <c r="YH26" s="265"/>
      <c r="YI26" s="265"/>
      <c r="YJ26" s="265"/>
      <c r="YK26" s="265"/>
      <c r="YL26" s="265"/>
      <c r="YM26" s="265"/>
      <c r="YN26" s="265"/>
      <c r="YO26" s="265"/>
      <c r="YP26" s="265"/>
      <c r="YQ26" s="265"/>
      <c r="YR26" s="265"/>
      <c r="YS26" s="265"/>
      <c r="YT26" s="265"/>
      <c r="YU26" s="265"/>
      <c r="YV26" s="265"/>
      <c r="YW26" s="265"/>
      <c r="YX26" s="265"/>
      <c r="YY26" s="265"/>
      <c r="YZ26" s="265"/>
      <c r="ZA26" s="265"/>
      <c r="ZB26" s="265"/>
      <c r="ZC26" s="265"/>
      <c r="ZD26" s="265"/>
      <c r="ZE26" s="265"/>
      <c r="ZF26" s="265"/>
      <c r="ZG26" s="265"/>
      <c r="ZH26" s="265"/>
      <c r="ZI26" s="265"/>
      <c r="ZJ26" s="265"/>
      <c r="ZK26" s="265"/>
      <c r="ZL26" s="265"/>
      <c r="ZM26" s="265"/>
      <c r="ZN26" s="265"/>
      <c r="ZO26" s="265"/>
      <c r="ZP26" s="265"/>
      <c r="ZQ26" s="265"/>
      <c r="ZR26" s="265"/>
      <c r="ZS26" s="265"/>
      <c r="ZT26" s="265"/>
      <c r="ZU26" s="265"/>
      <c r="ZV26" s="265"/>
      <c r="ZW26" s="265"/>
      <c r="ZX26" s="265"/>
      <c r="ZY26" s="265"/>
      <c r="ZZ26" s="265"/>
      <c r="AAA26" s="265"/>
      <c r="AAB26" s="265"/>
      <c r="AAC26" s="265"/>
      <c r="AAD26" s="265"/>
      <c r="AAE26" s="265"/>
      <c r="AAF26" s="265"/>
      <c r="AAG26" s="265"/>
      <c r="AAH26" s="265"/>
      <c r="AAI26" s="265"/>
      <c r="AAJ26" s="265"/>
      <c r="AAK26" s="265"/>
      <c r="AAL26" s="265"/>
      <c r="AAM26" s="265"/>
      <c r="AAN26" s="265"/>
      <c r="AAO26" s="265"/>
      <c r="AAP26" s="265"/>
      <c r="AAQ26" s="265"/>
      <c r="AAR26" s="265"/>
      <c r="AAS26" s="265"/>
      <c r="AAT26" s="265"/>
      <c r="AAU26" s="265"/>
      <c r="AAV26" s="265"/>
      <c r="AAW26" s="265"/>
      <c r="AAX26" s="265"/>
      <c r="AAY26" s="265"/>
      <c r="AAZ26" s="265"/>
      <c r="ABA26" s="265"/>
      <c r="ABB26" s="265"/>
      <c r="ABC26" s="265"/>
      <c r="ABD26" s="265"/>
      <c r="ABE26" s="265"/>
      <c r="ABF26" s="265"/>
      <c r="ABG26" s="265"/>
      <c r="ABH26" s="265"/>
      <c r="ABI26" s="265"/>
      <c r="ABJ26" s="265"/>
      <c r="ABK26" s="265"/>
      <c r="ABL26" s="265"/>
      <c r="ABM26" s="265"/>
      <c r="ABN26" s="265"/>
      <c r="ABO26" s="265"/>
      <c r="ABP26" s="265"/>
      <c r="ABQ26" s="265"/>
      <c r="ABR26" s="265"/>
      <c r="ABS26" s="265"/>
      <c r="ABT26" s="265"/>
      <c r="ABU26" s="265"/>
      <c r="ABV26" s="265"/>
      <c r="ABW26" s="265"/>
      <c r="ABX26" s="265"/>
      <c r="ABY26" s="265"/>
      <c r="ABZ26" s="265"/>
      <c r="ACA26" s="265"/>
      <c r="ACB26" s="265"/>
      <c r="ACC26" s="265"/>
      <c r="ACD26" s="265"/>
      <c r="ACE26" s="265"/>
      <c r="ACF26" s="265"/>
      <c r="ACG26" s="265"/>
      <c r="ACH26" s="265"/>
      <c r="ACI26" s="265"/>
      <c r="ACJ26" s="265"/>
      <c r="ACK26" s="265"/>
      <c r="ACL26" s="265"/>
      <c r="ACM26" s="265"/>
      <c r="ACN26" s="265"/>
      <c r="ACO26" s="265"/>
      <c r="ACP26" s="265"/>
      <c r="ACQ26" s="265"/>
      <c r="ACR26" s="265"/>
      <c r="ACS26" s="265"/>
      <c r="ACT26" s="265"/>
      <c r="ACU26" s="265"/>
      <c r="ACV26" s="265"/>
      <c r="ACW26" s="265"/>
      <c r="ACX26" s="265"/>
      <c r="ACY26" s="265"/>
      <c r="ACZ26" s="265"/>
      <c r="ADA26" s="265"/>
      <c r="ADB26" s="265"/>
      <c r="ADC26" s="265"/>
      <c r="ADD26" s="265"/>
      <c r="ADE26" s="265"/>
      <c r="ADF26" s="265"/>
      <c r="ADG26" s="265"/>
      <c r="ADH26" s="265"/>
      <c r="ADI26" s="265"/>
      <c r="ADJ26" s="265"/>
      <c r="ADK26" s="265"/>
      <c r="ADL26" s="265"/>
      <c r="ADM26" s="265"/>
      <c r="ADN26" s="265"/>
      <c r="ADO26" s="265"/>
      <c r="ADP26" s="265"/>
      <c r="ADQ26" s="265"/>
      <c r="ADR26" s="265"/>
      <c r="ADS26" s="265"/>
      <c r="ADT26" s="265"/>
      <c r="ADU26" s="265"/>
      <c r="ADV26" s="265"/>
      <c r="ADW26" s="265"/>
      <c r="ADX26" s="265"/>
      <c r="ADY26" s="265"/>
      <c r="ADZ26" s="265"/>
      <c r="AEA26" s="265"/>
      <c r="AEB26" s="265"/>
      <c r="AEC26" s="265"/>
      <c r="AED26" s="265"/>
      <c r="AEE26" s="265"/>
      <c r="AEF26" s="265"/>
      <c r="AEG26" s="265"/>
      <c r="AEH26" s="265"/>
      <c r="AEI26" s="265"/>
      <c r="AEJ26" s="265"/>
      <c r="AEK26" s="265"/>
      <c r="AEL26" s="265"/>
      <c r="AEM26" s="265"/>
      <c r="AEN26" s="265"/>
      <c r="AEO26" s="265"/>
      <c r="AEP26" s="265"/>
      <c r="AEQ26" s="265"/>
      <c r="AER26" s="265"/>
      <c r="AES26" s="265"/>
      <c r="AET26" s="265"/>
      <c r="AEU26" s="265"/>
      <c r="AEV26" s="265"/>
      <c r="AEW26" s="265"/>
      <c r="AEX26" s="265"/>
      <c r="AEY26" s="265"/>
      <c r="AEZ26" s="265"/>
      <c r="AFA26" s="265"/>
      <c r="AFB26" s="265"/>
      <c r="AFC26" s="265"/>
      <c r="AFD26" s="265"/>
      <c r="AFE26" s="265"/>
      <c r="AFF26" s="265"/>
      <c r="AFG26" s="265"/>
      <c r="AFH26" s="265"/>
      <c r="AFI26" s="265"/>
      <c r="AFJ26" s="265"/>
      <c r="AFK26" s="265"/>
      <c r="AFL26" s="265"/>
      <c r="AFM26" s="265"/>
      <c r="AFN26" s="265"/>
      <c r="AFO26" s="265"/>
      <c r="AFP26" s="265"/>
      <c r="AFQ26" s="265"/>
      <c r="AFR26" s="265"/>
      <c r="AFS26" s="265"/>
      <c r="AFT26" s="265"/>
      <c r="AFU26" s="265"/>
      <c r="AFV26" s="265"/>
      <c r="AFW26" s="265"/>
      <c r="AFX26" s="265"/>
      <c r="AFY26" s="265"/>
      <c r="AFZ26" s="265"/>
      <c r="AGA26" s="265"/>
      <c r="AGB26" s="265"/>
      <c r="AGC26" s="265"/>
      <c r="AGD26" s="265"/>
      <c r="AGE26" s="265"/>
      <c r="AGF26" s="265"/>
      <c r="AGG26" s="265"/>
      <c r="AGH26" s="265"/>
      <c r="AGI26" s="265"/>
      <c r="AGJ26" s="265"/>
      <c r="AGK26" s="265"/>
      <c r="AGL26" s="265"/>
      <c r="AGM26" s="265"/>
      <c r="AGN26" s="265"/>
      <c r="AGO26" s="265"/>
      <c r="AGP26" s="265"/>
      <c r="AGQ26" s="265"/>
      <c r="AGR26" s="265"/>
      <c r="AGS26" s="265"/>
      <c r="AGT26" s="265"/>
      <c r="AGU26" s="265"/>
      <c r="AGV26" s="265"/>
      <c r="AGW26" s="265"/>
      <c r="AGX26" s="265"/>
      <c r="AGY26" s="265"/>
      <c r="AGZ26" s="265"/>
      <c r="AHA26" s="265"/>
      <c r="AHB26" s="265"/>
      <c r="AHC26" s="265"/>
      <c r="AHD26" s="265"/>
      <c r="AHE26" s="265"/>
      <c r="AHF26" s="265"/>
      <c r="AHG26" s="265"/>
      <c r="AHH26" s="265"/>
      <c r="AHI26" s="265"/>
      <c r="AHJ26" s="265"/>
      <c r="AHK26" s="265"/>
      <c r="AHL26" s="265"/>
      <c r="AHM26" s="265"/>
      <c r="AHN26" s="265"/>
      <c r="AHO26" s="265"/>
      <c r="AHP26" s="265"/>
      <c r="AHQ26" s="265"/>
      <c r="AHR26" s="265"/>
      <c r="AHS26" s="265"/>
      <c r="AHT26" s="265"/>
      <c r="AHU26" s="265"/>
      <c r="AHV26" s="265"/>
      <c r="AHW26" s="265"/>
      <c r="AHX26" s="265"/>
      <c r="AHY26" s="265"/>
      <c r="AHZ26" s="265"/>
      <c r="AIA26" s="265"/>
      <c r="AIB26" s="265"/>
      <c r="AIC26" s="265"/>
      <c r="AID26" s="265"/>
      <c r="AIE26" s="265"/>
      <c r="AIF26" s="265"/>
      <c r="AIG26" s="265"/>
      <c r="AIH26" s="265"/>
      <c r="AII26" s="265"/>
      <c r="AIJ26" s="265"/>
      <c r="AIK26" s="265"/>
      <c r="AIL26" s="265"/>
      <c r="AIM26" s="265"/>
      <c r="AIN26" s="265"/>
      <c r="AIO26" s="265"/>
      <c r="AIP26" s="265"/>
      <c r="AIQ26" s="265"/>
      <c r="AIR26" s="265"/>
      <c r="AIS26" s="265"/>
      <c r="AIT26" s="265"/>
      <c r="AIU26" s="265"/>
      <c r="AIV26" s="265"/>
      <c r="AIW26" s="265"/>
      <c r="AIX26" s="265"/>
      <c r="AIY26" s="265"/>
      <c r="AIZ26" s="265"/>
      <c r="AJA26" s="265"/>
      <c r="AJB26" s="265"/>
      <c r="AJC26" s="265"/>
      <c r="AJD26" s="265"/>
      <c r="AJE26" s="265"/>
      <c r="AJF26" s="265"/>
      <c r="AJG26" s="265"/>
      <c r="AJH26" s="265"/>
      <c r="AJI26" s="265"/>
      <c r="AJJ26" s="265"/>
      <c r="AJK26" s="265"/>
      <c r="AJL26" s="265"/>
      <c r="AJM26" s="265"/>
      <c r="AJN26" s="265"/>
      <c r="AJO26" s="265"/>
      <c r="AJP26" s="265"/>
      <c r="AJQ26" s="265"/>
      <c r="AJR26" s="265"/>
      <c r="AJS26" s="265"/>
      <c r="AJT26" s="265"/>
      <c r="AJU26" s="265"/>
      <c r="AJV26" s="265"/>
      <c r="AJW26" s="265"/>
      <c r="AJX26" s="265"/>
      <c r="AJY26" s="265"/>
      <c r="AJZ26" s="265"/>
      <c r="AKA26" s="265"/>
      <c r="AKB26" s="265"/>
      <c r="AKC26" s="265"/>
      <c r="AKD26" s="265"/>
      <c r="AKE26" s="265"/>
      <c r="AKF26" s="265"/>
      <c r="AKG26" s="265"/>
      <c r="AKH26" s="265"/>
      <c r="AKI26" s="265"/>
      <c r="AKJ26" s="265"/>
      <c r="AKK26" s="265"/>
      <c r="AKL26" s="265"/>
      <c r="AKM26" s="265"/>
      <c r="AKN26" s="265"/>
      <c r="AKO26" s="265"/>
      <c r="AKP26" s="265"/>
      <c r="AKQ26" s="265"/>
      <c r="AKR26" s="265"/>
      <c r="AKS26" s="265"/>
      <c r="AKT26" s="265"/>
      <c r="AKU26" s="265"/>
      <c r="AKV26" s="265"/>
      <c r="AKW26" s="265"/>
      <c r="AKX26" s="265"/>
      <c r="AKY26" s="265"/>
      <c r="AKZ26" s="265"/>
      <c r="ALA26" s="265"/>
      <c r="ALB26" s="265"/>
      <c r="ALC26" s="265"/>
      <c r="ALD26" s="265"/>
      <c r="ALE26" s="265"/>
      <c r="ALF26" s="265"/>
      <c r="ALG26" s="265"/>
      <c r="ALH26" s="265"/>
      <c r="ALI26" s="265"/>
      <c r="ALJ26" s="265"/>
      <c r="ALK26" s="265"/>
      <c r="ALL26" s="265"/>
      <c r="ALM26" s="265"/>
      <c r="ALN26" s="265"/>
      <c r="ALO26" s="265"/>
      <c r="ALP26" s="265"/>
      <c r="ALQ26" s="265"/>
      <c r="ALR26" s="265"/>
      <c r="ALS26" s="265"/>
      <c r="ALT26" s="265"/>
      <c r="ALU26" s="265"/>
      <c r="ALV26" s="265"/>
      <c r="ALW26" s="265"/>
      <c r="ALX26" s="265"/>
      <c r="ALY26" s="265"/>
      <c r="ALZ26" s="265"/>
      <c r="AMA26" s="265"/>
      <c r="AMB26" s="265"/>
      <c r="AMC26" s="265"/>
      <c r="AMD26" s="265"/>
      <c r="AME26" s="265"/>
      <c r="AMF26" s="265"/>
      <c r="AMG26" s="265"/>
      <c r="AMH26" s="265"/>
      <c r="AMI26" s="265"/>
      <c r="AMJ26" s="265"/>
      <c r="AMK26" s="265"/>
    </row>
    <row r="27" spans="1:1025" s="264" customFormat="1" ht="30" customHeight="1">
      <c r="A27" s="313">
        <v>19</v>
      </c>
      <c r="B27" s="314"/>
      <c r="C27" s="307" t="s">
        <v>1352</v>
      </c>
      <c r="D27" s="315" t="s">
        <v>1353</v>
      </c>
      <c r="E27" s="313" t="s">
        <v>1317</v>
      </c>
      <c r="F27" s="320" t="s">
        <v>1354</v>
      </c>
      <c r="G27" s="316">
        <v>12</v>
      </c>
      <c r="H27" s="316">
        <f t="shared" si="2"/>
        <v>10</v>
      </c>
      <c r="I27" s="313">
        <v>20</v>
      </c>
      <c r="J27" s="317">
        <f>G27/120*I27</f>
        <v>2</v>
      </c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  <c r="BS27" s="265"/>
      <c r="BT27" s="265"/>
      <c r="BU27" s="265"/>
      <c r="BV27" s="265"/>
      <c r="BW27" s="265"/>
      <c r="BX27" s="265"/>
      <c r="BY27" s="265"/>
      <c r="BZ27" s="265"/>
      <c r="CA27" s="265"/>
      <c r="CB27" s="265"/>
      <c r="CC27" s="265"/>
      <c r="CD27" s="265"/>
      <c r="CE27" s="265"/>
      <c r="CF27" s="265"/>
      <c r="CG27" s="265"/>
      <c r="CH27" s="265"/>
      <c r="CI27" s="265"/>
      <c r="CJ27" s="265"/>
      <c r="CK27" s="265"/>
      <c r="CL27" s="265"/>
      <c r="CM27" s="265"/>
      <c r="CN27" s="265"/>
      <c r="CO27" s="265"/>
      <c r="CP27" s="265"/>
      <c r="CQ27" s="265"/>
      <c r="CR27" s="265"/>
      <c r="CS27" s="265"/>
      <c r="CT27" s="265"/>
      <c r="CU27" s="265"/>
      <c r="CV27" s="265"/>
      <c r="CW27" s="265"/>
      <c r="CX27" s="265"/>
      <c r="CY27" s="265"/>
      <c r="CZ27" s="265"/>
      <c r="DA27" s="265"/>
      <c r="DB27" s="265"/>
      <c r="DC27" s="265"/>
      <c r="DD27" s="265"/>
      <c r="DE27" s="265"/>
      <c r="DF27" s="265"/>
      <c r="DG27" s="265"/>
      <c r="DH27" s="265"/>
      <c r="DI27" s="265"/>
      <c r="DJ27" s="265"/>
      <c r="DK27" s="265"/>
      <c r="DL27" s="265"/>
      <c r="DM27" s="265"/>
      <c r="DN27" s="265"/>
      <c r="DO27" s="265"/>
      <c r="DP27" s="265"/>
      <c r="DQ27" s="265"/>
      <c r="DR27" s="265"/>
      <c r="DS27" s="265"/>
      <c r="DT27" s="265"/>
      <c r="DU27" s="265"/>
      <c r="DV27" s="265"/>
      <c r="DW27" s="265"/>
      <c r="DX27" s="265"/>
      <c r="DY27" s="265"/>
      <c r="DZ27" s="265"/>
      <c r="EA27" s="265"/>
      <c r="EB27" s="265"/>
      <c r="EC27" s="265"/>
      <c r="ED27" s="265"/>
      <c r="EE27" s="265"/>
      <c r="EF27" s="265"/>
      <c r="EG27" s="265"/>
      <c r="EH27" s="265"/>
      <c r="EI27" s="265"/>
      <c r="EJ27" s="265"/>
      <c r="EK27" s="265"/>
      <c r="EL27" s="265"/>
      <c r="EM27" s="265"/>
      <c r="EN27" s="265"/>
      <c r="EO27" s="265"/>
      <c r="EP27" s="265"/>
      <c r="EQ27" s="265"/>
      <c r="ER27" s="265"/>
      <c r="ES27" s="265"/>
      <c r="ET27" s="265"/>
      <c r="EU27" s="265"/>
      <c r="EV27" s="265"/>
      <c r="EW27" s="265"/>
      <c r="EX27" s="265"/>
      <c r="EY27" s="265"/>
      <c r="EZ27" s="265"/>
      <c r="FA27" s="265"/>
      <c r="FB27" s="265"/>
      <c r="FC27" s="265"/>
      <c r="FD27" s="265"/>
      <c r="FE27" s="265"/>
      <c r="FF27" s="265"/>
      <c r="FG27" s="265"/>
      <c r="FH27" s="265"/>
      <c r="FI27" s="265"/>
      <c r="FJ27" s="265"/>
      <c r="FK27" s="265"/>
      <c r="FL27" s="265"/>
      <c r="FM27" s="265"/>
      <c r="FN27" s="265"/>
      <c r="FO27" s="265"/>
      <c r="FP27" s="265"/>
      <c r="FQ27" s="265"/>
      <c r="FR27" s="265"/>
      <c r="FS27" s="265"/>
      <c r="FT27" s="265"/>
      <c r="FU27" s="265"/>
      <c r="FV27" s="265"/>
      <c r="FW27" s="265"/>
      <c r="FX27" s="265"/>
      <c r="FY27" s="265"/>
      <c r="FZ27" s="265"/>
      <c r="GA27" s="265"/>
      <c r="GB27" s="265"/>
      <c r="GC27" s="265"/>
      <c r="GD27" s="265"/>
      <c r="GE27" s="265"/>
      <c r="GF27" s="265"/>
      <c r="GG27" s="265"/>
      <c r="GH27" s="265"/>
      <c r="GI27" s="265"/>
      <c r="GJ27" s="265"/>
      <c r="GK27" s="265"/>
      <c r="GL27" s="265"/>
      <c r="GM27" s="265"/>
      <c r="GN27" s="265"/>
      <c r="GO27" s="265"/>
      <c r="GP27" s="265"/>
      <c r="GQ27" s="265"/>
      <c r="GR27" s="265"/>
      <c r="GS27" s="265"/>
      <c r="GT27" s="265"/>
      <c r="GU27" s="265"/>
      <c r="GV27" s="265"/>
      <c r="GW27" s="265"/>
      <c r="GX27" s="265"/>
      <c r="GY27" s="265"/>
      <c r="GZ27" s="265"/>
      <c r="HA27" s="265"/>
      <c r="HB27" s="265"/>
      <c r="HC27" s="265"/>
      <c r="HD27" s="265"/>
      <c r="HE27" s="265"/>
      <c r="HF27" s="265"/>
      <c r="HG27" s="265"/>
      <c r="HH27" s="265"/>
      <c r="HI27" s="265"/>
      <c r="HJ27" s="265"/>
      <c r="HK27" s="265"/>
      <c r="HL27" s="265"/>
      <c r="HM27" s="265"/>
      <c r="HN27" s="265"/>
      <c r="HO27" s="265"/>
      <c r="HP27" s="265"/>
      <c r="HQ27" s="265"/>
      <c r="HR27" s="265"/>
      <c r="HS27" s="265"/>
      <c r="HT27" s="265"/>
      <c r="HU27" s="265"/>
      <c r="HV27" s="265"/>
      <c r="HW27" s="265"/>
      <c r="HX27" s="265"/>
      <c r="HY27" s="265"/>
      <c r="HZ27" s="265"/>
      <c r="IA27" s="265"/>
      <c r="IB27" s="265"/>
      <c r="IC27" s="265"/>
      <c r="ID27" s="265"/>
      <c r="IE27" s="265"/>
      <c r="IF27" s="265"/>
      <c r="IG27" s="265"/>
      <c r="IH27" s="265"/>
      <c r="II27" s="265"/>
      <c r="IJ27" s="265"/>
      <c r="IK27" s="265"/>
      <c r="IL27" s="265"/>
      <c r="IM27" s="265"/>
      <c r="IN27" s="265"/>
      <c r="IO27" s="265"/>
      <c r="IP27" s="265"/>
      <c r="IQ27" s="265"/>
      <c r="IR27" s="265"/>
      <c r="IS27" s="265"/>
      <c r="IT27" s="265"/>
      <c r="IU27" s="265"/>
      <c r="IV27" s="265"/>
      <c r="IW27" s="265"/>
      <c r="IX27" s="265"/>
      <c r="IY27" s="265"/>
      <c r="IZ27" s="265"/>
      <c r="JA27" s="265"/>
      <c r="JB27" s="265"/>
      <c r="JC27" s="265"/>
      <c r="JD27" s="265"/>
      <c r="JE27" s="265"/>
      <c r="JF27" s="265"/>
      <c r="JG27" s="265"/>
      <c r="JH27" s="265"/>
      <c r="JI27" s="265"/>
      <c r="JJ27" s="265"/>
      <c r="JK27" s="265"/>
      <c r="JL27" s="265"/>
      <c r="JM27" s="265"/>
      <c r="JN27" s="265"/>
      <c r="JO27" s="265"/>
      <c r="JP27" s="265"/>
      <c r="JQ27" s="265"/>
      <c r="JR27" s="265"/>
      <c r="JS27" s="265"/>
      <c r="JT27" s="265"/>
      <c r="JU27" s="265"/>
      <c r="JV27" s="265"/>
      <c r="JW27" s="265"/>
      <c r="JX27" s="265"/>
      <c r="JY27" s="265"/>
      <c r="JZ27" s="265"/>
      <c r="KA27" s="265"/>
      <c r="KB27" s="265"/>
      <c r="KC27" s="265"/>
      <c r="KD27" s="265"/>
      <c r="KE27" s="265"/>
      <c r="KF27" s="265"/>
      <c r="KG27" s="265"/>
      <c r="KH27" s="265"/>
      <c r="KI27" s="265"/>
      <c r="KJ27" s="265"/>
      <c r="KK27" s="265"/>
      <c r="KL27" s="265"/>
      <c r="KM27" s="265"/>
      <c r="KN27" s="265"/>
      <c r="KO27" s="265"/>
      <c r="KP27" s="265"/>
      <c r="KQ27" s="265"/>
      <c r="KR27" s="265"/>
      <c r="KS27" s="265"/>
      <c r="KT27" s="265"/>
      <c r="KU27" s="265"/>
      <c r="KV27" s="265"/>
      <c r="KW27" s="265"/>
      <c r="KX27" s="265"/>
      <c r="KY27" s="265"/>
      <c r="KZ27" s="265"/>
      <c r="LA27" s="265"/>
      <c r="LB27" s="265"/>
      <c r="LC27" s="265"/>
      <c r="LD27" s="265"/>
      <c r="LE27" s="265"/>
      <c r="LF27" s="265"/>
      <c r="LG27" s="265"/>
      <c r="LH27" s="265"/>
      <c r="LI27" s="265"/>
      <c r="LJ27" s="265"/>
      <c r="LK27" s="265"/>
      <c r="LL27" s="265"/>
      <c r="LM27" s="265"/>
      <c r="LN27" s="265"/>
      <c r="LO27" s="265"/>
      <c r="LP27" s="265"/>
      <c r="LQ27" s="265"/>
      <c r="LR27" s="265"/>
      <c r="LS27" s="265"/>
      <c r="LT27" s="265"/>
      <c r="LU27" s="265"/>
      <c r="LV27" s="265"/>
      <c r="LW27" s="265"/>
      <c r="LX27" s="265"/>
      <c r="LY27" s="265"/>
      <c r="LZ27" s="265"/>
      <c r="MA27" s="265"/>
      <c r="MB27" s="265"/>
      <c r="MC27" s="265"/>
      <c r="MD27" s="265"/>
      <c r="ME27" s="265"/>
      <c r="MF27" s="265"/>
      <c r="MG27" s="265"/>
      <c r="MH27" s="265"/>
      <c r="MI27" s="265"/>
      <c r="MJ27" s="265"/>
      <c r="MK27" s="265"/>
      <c r="ML27" s="265"/>
      <c r="MM27" s="265"/>
      <c r="MN27" s="265"/>
      <c r="MO27" s="265"/>
      <c r="MP27" s="265"/>
      <c r="MQ27" s="265"/>
      <c r="MR27" s="265"/>
      <c r="MS27" s="265"/>
      <c r="MT27" s="265"/>
      <c r="MU27" s="265"/>
      <c r="MV27" s="265"/>
      <c r="MW27" s="265"/>
      <c r="MX27" s="265"/>
      <c r="MY27" s="265"/>
      <c r="MZ27" s="265"/>
      <c r="NA27" s="265"/>
      <c r="NB27" s="265"/>
      <c r="NC27" s="265"/>
      <c r="ND27" s="265"/>
      <c r="NE27" s="265"/>
      <c r="NF27" s="265"/>
      <c r="NG27" s="265"/>
      <c r="NH27" s="265"/>
      <c r="NI27" s="265"/>
      <c r="NJ27" s="265"/>
      <c r="NK27" s="265"/>
      <c r="NL27" s="265"/>
      <c r="NM27" s="265"/>
      <c r="NN27" s="265"/>
      <c r="NO27" s="265"/>
      <c r="NP27" s="265"/>
      <c r="NQ27" s="265"/>
      <c r="NR27" s="265"/>
      <c r="NS27" s="265"/>
      <c r="NT27" s="265"/>
      <c r="NU27" s="265"/>
      <c r="NV27" s="265"/>
      <c r="NW27" s="265"/>
      <c r="NX27" s="265"/>
      <c r="NY27" s="265"/>
      <c r="NZ27" s="265"/>
      <c r="OA27" s="265"/>
      <c r="OB27" s="265"/>
      <c r="OC27" s="265"/>
      <c r="OD27" s="265"/>
      <c r="OE27" s="265"/>
      <c r="OF27" s="265"/>
      <c r="OG27" s="265"/>
      <c r="OH27" s="265"/>
      <c r="OI27" s="265"/>
      <c r="OJ27" s="265"/>
      <c r="OK27" s="265"/>
      <c r="OL27" s="265"/>
      <c r="OM27" s="265"/>
      <c r="ON27" s="265"/>
      <c r="OO27" s="265"/>
      <c r="OP27" s="265"/>
      <c r="OQ27" s="265"/>
      <c r="OR27" s="265"/>
      <c r="OS27" s="265"/>
      <c r="OT27" s="265"/>
      <c r="OU27" s="265"/>
      <c r="OV27" s="265"/>
      <c r="OW27" s="265"/>
      <c r="OX27" s="265"/>
      <c r="OY27" s="265"/>
      <c r="OZ27" s="265"/>
      <c r="PA27" s="265"/>
      <c r="PB27" s="265"/>
      <c r="PC27" s="265"/>
      <c r="PD27" s="265"/>
      <c r="PE27" s="265"/>
      <c r="PF27" s="265"/>
      <c r="PG27" s="265"/>
      <c r="PH27" s="265"/>
      <c r="PI27" s="265"/>
      <c r="PJ27" s="265"/>
      <c r="PK27" s="265"/>
      <c r="PL27" s="265"/>
      <c r="PM27" s="265"/>
      <c r="PN27" s="265"/>
      <c r="PO27" s="265"/>
      <c r="PP27" s="265"/>
      <c r="PQ27" s="265"/>
      <c r="PR27" s="265"/>
      <c r="PS27" s="265"/>
      <c r="PT27" s="265"/>
      <c r="PU27" s="265"/>
      <c r="PV27" s="265"/>
      <c r="PW27" s="265"/>
      <c r="PX27" s="265"/>
      <c r="PY27" s="265"/>
      <c r="PZ27" s="265"/>
      <c r="QA27" s="265"/>
      <c r="QB27" s="265"/>
      <c r="QC27" s="265"/>
      <c r="QD27" s="265"/>
      <c r="QE27" s="265"/>
      <c r="QF27" s="265"/>
      <c r="QG27" s="265"/>
      <c r="QH27" s="265"/>
      <c r="QI27" s="265"/>
      <c r="QJ27" s="265"/>
      <c r="QK27" s="265"/>
      <c r="QL27" s="265"/>
      <c r="QM27" s="265"/>
      <c r="QN27" s="265"/>
      <c r="QO27" s="265"/>
      <c r="QP27" s="265"/>
      <c r="QQ27" s="265"/>
      <c r="QR27" s="265"/>
      <c r="QS27" s="265"/>
      <c r="QT27" s="265"/>
      <c r="QU27" s="265"/>
      <c r="QV27" s="265"/>
      <c r="QW27" s="265"/>
      <c r="QX27" s="265"/>
      <c r="QY27" s="265"/>
      <c r="QZ27" s="265"/>
      <c r="RA27" s="265"/>
      <c r="RB27" s="265"/>
      <c r="RC27" s="265"/>
      <c r="RD27" s="265"/>
      <c r="RE27" s="265"/>
      <c r="RF27" s="265"/>
      <c r="RG27" s="265"/>
      <c r="RH27" s="265"/>
      <c r="RI27" s="265"/>
      <c r="RJ27" s="265"/>
      <c r="RK27" s="265"/>
      <c r="RL27" s="265"/>
      <c r="RM27" s="265"/>
      <c r="RN27" s="265"/>
      <c r="RO27" s="265"/>
      <c r="RP27" s="265"/>
      <c r="RQ27" s="265"/>
      <c r="RR27" s="265"/>
      <c r="RS27" s="265"/>
      <c r="RT27" s="265"/>
      <c r="RU27" s="265"/>
      <c r="RV27" s="265"/>
      <c r="RW27" s="265"/>
      <c r="RX27" s="265"/>
      <c r="RY27" s="265"/>
      <c r="RZ27" s="265"/>
      <c r="SA27" s="265"/>
      <c r="SB27" s="265"/>
      <c r="SC27" s="265"/>
      <c r="SD27" s="265"/>
      <c r="SE27" s="265"/>
      <c r="SF27" s="265"/>
      <c r="SG27" s="265"/>
      <c r="SH27" s="265"/>
      <c r="SI27" s="265"/>
      <c r="SJ27" s="265"/>
      <c r="SK27" s="265"/>
      <c r="SL27" s="265"/>
      <c r="SM27" s="265"/>
      <c r="SN27" s="265"/>
      <c r="SO27" s="265"/>
      <c r="SP27" s="265"/>
      <c r="SQ27" s="265"/>
      <c r="SR27" s="265"/>
      <c r="SS27" s="265"/>
      <c r="ST27" s="265"/>
      <c r="SU27" s="265"/>
      <c r="SV27" s="265"/>
      <c r="SW27" s="265"/>
      <c r="SX27" s="265"/>
      <c r="SY27" s="265"/>
      <c r="SZ27" s="265"/>
      <c r="TA27" s="265"/>
      <c r="TB27" s="265"/>
      <c r="TC27" s="265"/>
      <c r="TD27" s="265"/>
      <c r="TE27" s="265"/>
      <c r="TF27" s="265"/>
      <c r="TG27" s="265"/>
      <c r="TH27" s="265"/>
      <c r="TI27" s="265"/>
      <c r="TJ27" s="265"/>
      <c r="TK27" s="265"/>
      <c r="TL27" s="265"/>
      <c r="TM27" s="265"/>
      <c r="TN27" s="265"/>
      <c r="TO27" s="265"/>
      <c r="TP27" s="265"/>
      <c r="TQ27" s="265"/>
      <c r="TR27" s="265"/>
      <c r="TS27" s="265"/>
      <c r="TT27" s="265"/>
      <c r="TU27" s="265"/>
      <c r="TV27" s="265"/>
      <c r="TW27" s="265"/>
      <c r="TX27" s="265"/>
      <c r="TY27" s="265"/>
      <c r="TZ27" s="265"/>
      <c r="UA27" s="265"/>
      <c r="UB27" s="265"/>
      <c r="UC27" s="265"/>
      <c r="UD27" s="265"/>
      <c r="UE27" s="265"/>
      <c r="UF27" s="265"/>
      <c r="UG27" s="265"/>
      <c r="UH27" s="265"/>
      <c r="UI27" s="265"/>
      <c r="UJ27" s="265"/>
      <c r="UK27" s="265"/>
      <c r="UL27" s="265"/>
      <c r="UM27" s="265"/>
      <c r="UN27" s="265"/>
      <c r="UO27" s="265"/>
      <c r="UP27" s="265"/>
      <c r="UQ27" s="265"/>
      <c r="UR27" s="265"/>
      <c r="US27" s="265"/>
      <c r="UT27" s="265"/>
      <c r="UU27" s="265"/>
      <c r="UV27" s="265"/>
      <c r="UW27" s="265"/>
      <c r="UX27" s="265"/>
      <c r="UY27" s="265"/>
      <c r="UZ27" s="265"/>
      <c r="VA27" s="265"/>
      <c r="VB27" s="265"/>
      <c r="VC27" s="265"/>
      <c r="VD27" s="265"/>
      <c r="VE27" s="265"/>
      <c r="VF27" s="265"/>
      <c r="VG27" s="265"/>
      <c r="VH27" s="265"/>
      <c r="VI27" s="265"/>
      <c r="VJ27" s="265"/>
      <c r="VK27" s="265"/>
      <c r="VL27" s="265"/>
      <c r="VM27" s="265"/>
      <c r="VN27" s="265"/>
      <c r="VO27" s="265"/>
      <c r="VP27" s="265"/>
      <c r="VQ27" s="265"/>
      <c r="VR27" s="265"/>
      <c r="VS27" s="265"/>
      <c r="VT27" s="265"/>
      <c r="VU27" s="265"/>
      <c r="VV27" s="265"/>
      <c r="VW27" s="265"/>
      <c r="VX27" s="265"/>
      <c r="VY27" s="265"/>
      <c r="VZ27" s="265"/>
      <c r="WA27" s="265"/>
      <c r="WB27" s="265"/>
      <c r="WC27" s="265"/>
      <c r="WD27" s="265"/>
      <c r="WE27" s="265"/>
      <c r="WF27" s="265"/>
      <c r="WG27" s="265"/>
      <c r="WH27" s="265"/>
      <c r="WI27" s="265"/>
      <c r="WJ27" s="265"/>
      <c r="WK27" s="265"/>
      <c r="WL27" s="265"/>
      <c r="WM27" s="265"/>
      <c r="WN27" s="265"/>
      <c r="WO27" s="265"/>
      <c r="WP27" s="265"/>
      <c r="WQ27" s="265"/>
      <c r="WR27" s="265"/>
      <c r="WS27" s="265"/>
      <c r="WT27" s="265"/>
      <c r="WU27" s="265"/>
      <c r="WV27" s="265"/>
      <c r="WW27" s="265"/>
      <c r="WX27" s="265"/>
      <c r="WY27" s="265"/>
      <c r="WZ27" s="265"/>
      <c r="XA27" s="265"/>
      <c r="XB27" s="265"/>
      <c r="XC27" s="265"/>
      <c r="XD27" s="265"/>
      <c r="XE27" s="265"/>
      <c r="XF27" s="265"/>
      <c r="XG27" s="265"/>
      <c r="XH27" s="265"/>
      <c r="XI27" s="265"/>
      <c r="XJ27" s="265"/>
      <c r="XK27" s="265"/>
      <c r="XL27" s="265"/>
      <c r="XM27" s="265"/>
      <c r="XN27" s="265"/>
      <c r="XO27" s="265"/>
      <c r="XP27" s="265"/>
      <c r="XQ27" s="265"/>
      <c r="XR27" s="265"/>
      <c r="XS27" s="265"/>
      <c r="XT27" s="265"/>
      <c r="XU27" s="265"/>
      <c r="XV27" s="265"/>
      <c r="XW27" s="265"/>
      <c r="XX27" s="265"/>
      <c r="XY27" s="265"/>
      <c r="XZ27" s="265"/>
      <c r="YA27" s="265"/>
      <c r="YB27" s="265"/>
      <c r="YC27" s="265"/>
      <c r="YD27" s="265"/>
      <c r="YE27" s="265"/>
      <c r="YF27" s="265"/>
      <c r="YG27" s="265"/>
      <c r="YH27" s="265"/>
      <c r="YI27" s="265"/>
      <c r="YJ27" s="265"/>
      <c r="YK27" s="265"/>
      <c r="YL27" s="265"/>
      <c r="YM27" s="265"/>
      <c r="YN27" s="265"/>
      <c r="YO27" s="265"/>
      <c r="YP27" s="265"/>
      <c r="YQ27" s="265"/>
      <c r="YR27" s="265"/>
      <c r="YS27" s="265"/>
      <c r="YT27" s="265"/>
      <c r="YU27" s="265"/>
      <c r="YV27" s="265"/>
      <c r="YW27" s="265"/>
      <c r="YX27" s="265"/>
      <c r="YY27" s="265"/>
      <c r="YZ27" s="265"/>
      <c r="ZA27" s="265"/>
      <c r="ZB27" s="265"/>
      <c r="ZC27" s="265"/>
      <c r="ZD27" s="265"/>
      <c r="ZE27" s="265"/>
      <c r="ZF27" s="265"/>
      <c r="ZG27" s="265"/>
      <c r="ZH27" s="265"/>
      <c r="ZI27" s="265"/>
      <c r="ZJ27" s="265"/>
      <c r="ZK27" s="265"/>
      <c r="ZL27" s="265"/>
      <c r="ZM27" s="265"/>
      <c r="ZN27" s="265"/>
      <c r="ZO27" s="265"/>
      <c r="ZP27" s="265"/>
      <c r="ZQ27" s="265"/>
      <c r="ZR27" s="265"/>
      <c r="ZS27" s="265"/>
      <c r="ZT27" s="265"/>
      <c r="ZU27" s="265"/>
      <c r="ZV27" s="265"/>
      <c r="ZW27" s="265"/>
      <c r="ZX27" s="265"/>
      <c r="ZY27" s="265"/>
      <c r="ZZ27" s="265"/>
      <c r="AAA27" s="265"/>
      <c r="AAB27" s="265"/>
      <c r="AAC27" s="265"/>
      <c r="AAD27" s="265"/>
      <c r="AAE27" s="265"/>
      <c r="AAF27" s="265"/>
      <c r="AAG27" s="265"/>
      <c r="AAH27" s="265"/>
      <c r="AAI27" s="265"/>
      <c r="AAJ27" s="265"/>
      <c r="AAK27" s="265"/>
      <c r="AAL27" s="265"/>
      <c r="AAM27" s="265"/>
      <c r="AAN27" s="265"/>
      <c r="AAO27" s="265"/>
      <c r="AAP27" s="265"/>
      <c r="AAQ27" s="265"/>
      <c r="AAR27" s="265"/>
      <c r="AAS27" s="265"/>
      <c r="AAT27" s="265"/>
      <c r="AAU27" s="265"/>
      <c r="AAV27" s="265"/>
      <c r="AAW27" s="265"/>
      <c r="AAX27" s="265"/>
      <c r="AAY27" s="265"/>
      <c r="AAZ27" s="265"/>
      <c r="ABA27" s="265"/>
      <c r="ABB27" s="265"/>
      <c r="ABC27" s="265"/>
      <c r="ABD27" s="265"/>
      <c r="ABE27" s="265"/>
      <c r="ABF27" s="265"/>
      <c r="ABG27" s="265"/>
      <c r="ABH27" s="265"/>
      <c r="ABI27" s="265"/>
      <c r="ABJ27" s="265"/>
      <c r="ABK27" s="265"/>
      <c r="ABL27" s="265"/>
      <c r="ABM27" s="265"/>
      <c r="ABN27" s="265"/>
      <c r="ABO27" s="265"/>
      <c r="ABP27" s="265"/>
      <c r="ABQ27" s="265"/>
      <c r="ABR27" s="265"/>
      <c r="ABS27" s="265"/>
      <c r="ABT27" s="265"/>
      <c r="ABU27" s="265"/>
      <c r="ABV27" s="265"/>
      <c r="ABW27" s="265"/>
      <c r="ABX27" s="265"/>
      <c r="ABY27" s="265"/>
      <c r="ABZ27" s="265"/>
      <c r="ACA27" s="265"/>
      <c r="ACB27" s="265"/>
      <c r="ACC27" s="265"/>
      <c r="ACD27" s="265"/>
      <c r="ACE27" s="265"/>
      <c r="ACF27" s="265"/>
      <c r="ACG27" s="265"/>
      <c r="ACH27" s="265"/>
      <c r="ACI27" s="265"/>
      <c r="ACJ27" s="265"/>
      <c r="ACK27" s="265"/>
      <c r="ACL27" s="265"/>
      <c r="ACM27" s="265"/>
      <c r="ACN27" s="265"/>
      <c r="ACO27" s="265"/>
      <c r="ACP27" s="265"/>
      <c r="ACQ27" s="265"/>
      <c r="ACR27" s="265"/>
      <c r="ACS27" s="265"/>
      <c r="ACT27" s="265"/>
      <c r="ACU27" s="265"/>
      <c r="ACV27" s="265"/>
      <c r="ACW27" s="265"/>
      <c r="ACX27" s="265"/>
      <c r="ACY27" s="265"/>
      <c r="ACZ27" s="265"/>
      <c r="ADA27" s="265"/>
      <c r="ADB27" s="265"/>
      <c r="ADC27" s="265"/>
      <c r="ADD27" s="265"/>
      <c r="ADE27" s="265"/>
      <c r="ADF27" s="265"/>
      <c r="ADG27" s="265"/>
      <c r="ADH27" s="265"/>
      <c r="ADI27" s="265"/>
      <c r="ADJ27" s="265"/>
      <c r="ADK27" s="265"/>
      <c r="ADL27" s="265"/>
      <c r="ADM27" s="265"/>
      <c r="ADN27" s="265"/>
      <c r="ADO27" s="265"/>
      <c r="ADP27" s="265"/>
      <c r="ADQ27" s="265"/>
      <c r="ADR27" s="265"/>
      <c r="ADS27" s="265"/>
      <c r="ADT27" s="265"/>
      <c r="ADU27" s="265"/>
      <c r="ADV27" s="265"/>
      <c r="ADW27" s="265"/>
      <c r="ADX27" s="265"/>
      <c r="ADY27" s="265"/>
      <c r="ADZ27" s="265"/>
      <c r="AEA27" s="265"/>
      <c r="AEB27" s="265"/>
      <c r="AEC27" s="265"/>
      <c r="AED27" s="265"/>
      <c r="AEE27" s="265"/>
      <c r="AEF27" s="265"/>
      <c r="AEG27" s="265"/>
      <c r="AEH27" s="265"/>
      <c r="AEI27" s="265"/>
      <c r="AEJ27" s="265"/>
      <c r="AEK27" s="265"/>
      <c r="AEL27" s="265"/>
      <c r="AEM27" s="265"/>
      <c r="AEN27" s="265"/>
      <c r="AEO27" s="265"/>
      <c r="AEP27" s="265"/>
      <c r="AEQ27" s="265"/>
      <c r="AER27" s="265"/>
      <c r="AES27" s="265"/>
      <c r="AET27" s="265"/>
      <c r="AEU27" s="265"/>
      <c r="AEV27" s="265"/>
      <c r="AEW27" s="265"/>
      <c r="AEX27" s="265"/>
      <c r="AEY27" s="265"/>
      <c r="AEZ27" s="265"/>
      <c r="AFA27" s="265"/>
      <c r="AFB27" s="265"/>
      <c r="AFC27" s="265"/>
      <c r="AFD27" s="265"/>
      <c r="AFE27" s="265"/>
      <c r="AFF27" s="265"/>
      <c r="AFG27" s="265"/>
      <c r="AFH27" s="265"/>
      <c r="AFI27" s="265"/>
      <c r="AFJ27" s="265"/>
      <c r="AFK27" s="265"/>
      <c r="AFL27" s="265"/>
      <c r="AFM27" s="265"/>
      <c r="AFN27" s="265"/>
      <c r="AFO27" s="265"/>
      <c r="AFP27" s="265"/>
      <c r="AFQ27" s="265"/>
      <c r="AFR27" s="265"/>
      <c r="AFS27" s="265"/>
      <c r="AFT27" s="265"/>
      <c r="AFU27" s="265"/>
      <c r="AFV27" s="265"/>
      <c r="AFW27" s="265"/>
      <c r="AFX27" s="265"/>
      <c r="AFY27" s="265"/>
      <c r="AFZ27" s="265"/>
      <c r="AGA27" s="265"/>
      <c r="AGB27" s="265"/>
      <c r="AGC27" s="265"/>
      <c r="AGD27" s="265"/>
      <c r="AGE27" s="265"/>
      <c r="AGF27" s="265"/>
      <c r="AGG27" s="265"/>
      <c r="AGH27" s="265"/>
      <c r="AGI27" s="265"/>
      <c r="AGJ27" s="265"/>
      <c r="AGK27" s="265"/>
      <c r="AGL27" s="265"/>
      <c r="AGM27" s="265"/>
      <c r="AGN27" s="265"/>
      <c r="AGO27" s="265"/>
      <c r="AGP27" s="265"/>
      <c r="AGQ27" s="265"/>
      <c r="AGR27" s="265"/>
      <c r="AGS27" s="265"/>
      <c r="AGT27" s="265"/>
      <c r="AGU27" s="265"/>
      <c r="AGV27" s="265"/>
      <c r="AGW27" s="265"/>
      <c r="AGX27" s="265"/>
      <c r="AGY27" s="265"/>
      <c r="AGZ27" s="265"/>
      <c r="AHA27" s="265"/>
      <c r="AHB27" s="265"/>
      <c r="AHC27" s="265"/>
      <c r="AHD27" s="265"/>
      <c r="AHE27" s="265"/>
      <c r="AHF27" s="265"/>
      <c r="AHG27" s="265"/>
      <c r="AHH27" s="265"/>
      <c r="AHI27" s="265"/>
      <c r="AHJ27" s="265"/>
      <c r="AHK27" s="265"/>
      <c r="AHL27" s="265"/>
      <c r="AHM27" s="265"/>
      <c r="AHN27" s="265"/>
      <c r="AHO27" s="265"/>
      <c r="AHP27" s="265"/>
      <c r="AHQ27" s="265"/>
      <c r="AHR27" s="265"/>
      <c r="AHS27" s="265"/>
      <c r="AHT27" s="265"/>
      <c r="AHU27" s="265"/>
      <c r="AHV27" s="265"/>
      <c r="AHW27" s="265"/>
      <c r="AHX27" s="265"/>
      <c r="AHY27" s="265"/>
      <c r="AHZ27" s="265"/>
      <c r="AIA27" s="265"/>
      <c r="AIB27" s="265"/>
      <c r="AIC27" s="265"/>
      <c r="AID27" s="265"/>
      <c r="AIE27" s="265"/>
      <c r="AIF27" s="265"/>
      <c r="AIG27" s="265"/>
      <c r="AIH27" s="265"/>
      <c r="AII27" s="265"/>
      <c r="AIJ27" s="265"/>
      <c r="AIK27" s="265"/>
      <c r="AIL27" s="265"/>
      <c r="AIM27" s="265"/>
      <c r="AIN27" s="265"/>
      <c r="AIO27" s="265"/>
      <c r="AIP27" s="265"/>
      <c r="AIQ27" s="265"/>
      <c r="AIR27" s="265"/>
      <c r="AIS27" s="265"/>
      <c r="AIT27" s="265"/>
      <c r="AIU27" s="265"/>
      <c r="AIV27" s="265"/>
      <c r="AIW27" s="265"/>
      <c r="AIX27" s="265"/>
      <c r="AIY27" s="265"/>
      <c r="AIZ27" s="265"/>
      <c r="AJA27" s="265"/>
      <c r="AJB27" s="265"/>
      <c r="AJC27" s="265"/>
      <c r="AJD27" s="265"/>
      <c r="AJE27" s="265"/>
      <c r="AJF27" s="265"/>
      <c r="AJG27" s="265"/>
      <c r="AJH27" s="265"/>
      <c r="AJI27" s="265"/>
      <c r="AJJ27" s="265"/>
      <c r="AJK27" s="265"/>
      <c r="AJL27" s="265"/>
      <c r="AJM27" s="265"/>
      <c r="AJN27" s="265"/>
      <c r="AJO27" s="265"/>
      <c r="AJP27" s="265"/>
      <c r="AJQ27" s="265"/>
      <c r="AJR27" s="265"/>
      <c r="AJS27" s="265"/>
      <c r="AJT27" s="265"/>
      <c r="AJU27" s="265"/>
      <c r="AJV27" s="265"/>
      <c r="AJW27" s="265"/>
      <c r="AJX27" s="265"/>
      <c r="AJY27" s="265"/>
      <c r="AJZ27" s="265"/>
      <c r="AKA27" s="265"/>
      <c r="AKB27" s="265"/>
      <c r="AKC27" s="265"/>
      <c r="AKD27" s="265"/>
      <c r="AKE27" s="265"/>
      <c r="AKF27" s="265"/>
      <c r="AKG27" s="265"/>
      <c r="AKH27" s="265"/>
      <c r="AKI27" s="265"/>
      <c r="AKJ27" s="265"/>
      <c r="AKK27" s="265"/>
      <c r="AKL27" s="265"/>
      <c r="AKM27" s="265"/>
      <c r="AKN27" s="265"/>
      <c r="AKO27" s="265"/>
      <c r="AKP27" s="265"/>
      <c r="AKQ27" s="265"/>
      <c r="AKR27" s="265"/>
      <c r="AKS27" s="265"/>
      <c r="AKT27" s="265"/>
      <c r="AKU27" s="265"/>
      <c r="AKV27" s="265"/>
      <c r="AKW27" s="265"/>
      <c r="AKX27" s="265"/>
      <c r="AKY27" s="265"/>
      <c r="AKZ27" s="265"/>
      <c r="ALA27" s="265"/>
      <c r="ALB27" s="265"/>
      <c r="ALC27" s="265"/>
      <c r="ALD27" s="265"/>
      <c r="ALE27" s="265"/>
      <c r="ALF27" s="265"/>
      <c r="ALG27" s="265"/>
      <c r="ALH27" s="265"/>
      <c r="ALI27" s="265"/>
      <c r="ALJ27" s="265"/>
      <c r="ALK27" s="265"/>
      <c r="ALL27" s="265"/>
      <c r="ALM27" s="265"/>
      <c r="ALN27" s="265"/>
      <c r="ALO27" s="265"/>
      <c r="ALP27" s="265"/>
      <c r="ALQ27" s="265"/>
      <c r="ALR27" s="265"/>
      <c r="ALS27" s="265"/>
      <c r="ALT27" s="265"/>
      <c r="ALU27" s="265"/>
      <c r="ALV27" s="265"/>
      <c r="ALW27" s="265"/>
      <c r="ALX27" s="265"/>
      <c r="ALY27" s="265"/>
      <c r="ALZ27" s="265"/>
      <c r="AMA27" s="265"/>
      <c r="AMB27" s="265"/>
      <c r="AMC27" s="265"/>
      <c r="AMD27" s="265"/>
      <c r="AME27" s="265"/>
      <c r="AMF27" s="265"/>
      <c r="AMG27" s="265"/>
      <c r="AMH27" s="265"/>
      <c r="AMI27" s="265"/>
      <c r="AMJ27" s="265"/>
      <c r="AMK27" s="265"/>
    </row>
    <row r="28" spans="1:1025" s="264" customFormat="1" ht="30" customHeight="1">
      <c r="A28" s="313">
        <v>20</v>
      </c>
      <c r="B28" s="314" t="s">
        <v>1355</v>
      </c>
      <c r="C28" s="313" t="s">
        <v>1356</v>
      </c>
      <c r="D28" s="319" t="s">
        <v>1794</v>
      </c>
      <c r="E28" s="313" t="s">
        <v>1317</v>
      </c>
      <c r="F28" s="318" t="s">
        <v>1354</v>
      </c>
      <c r="G28" s="316">
        <v>11</v>
      </c>
      <c r="H28" s="316">
        <f t="shared" si="2"/>
        <v>10</v>
      </c>
      <c r="I28" s="313">
        <v>10</v>
      </c>
      <c r="J28" s="317">
        <f t="shared" ref="J28:J37" si="3">G28/110*I28</f>
        <v>1</v>
      </c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65"/>
      <c r="BB28" s="265"/>
      <c r="BC28" s="265"/>
      <c r="BD28" s="265"/>
      <c r="BE28" s="265"/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  <c r="BS28" s="265"/>
      <c r="BT28" s="265"/>
      <c r="BU28" s="265"/>
      <c r="BV28" s="265"/>
      <c r="BW28" s="265"/>
      <c r="BX28" s="265"/>
      <c r="BY28" s="265"/>
      <c r="BZ28" s="265"/>
      <c r="CA28" s="265"/>
      <c r="CB28" s="265"/>
      <c r="CC28" s="265"/>
      <c r="CD28" s="265"/>
      <c r="CE28" s="265"/>
      <c r="CF28" s="265"/>
      <c r="CG28" s="265"/>
      <c r="CH28" s="265"/>
      <c r="CI28" s="265"/>
      <c r="CJ28" s="265"/>
      <c r="CK28" s="265"/>
      <c r="CL28" s="265"/>
      <c r="CM28" s="265"/>
      <c r="CN28" s="265"/>
      <c r="CO28" s="265"/>
      <c r="CP28" s="265"/>
      <c r="CQ28" s="265"/>
      <c r="CR28" s="265"/>
      <c r="CS28" s="265"/>
      <c r="CT28" s="265"/>
      <c r="CU28" s="265"/>
      <c r="CV28" s="265"/>
      <c r="CW28" s="265"/>
      <c r="CX28" s="265"/>
      <c r="CY28" s="265"/>
      <c r="CZ28" s="265"/>
      <c r="DA28" s="265"/>
      <c r="DB28" s="265"/>
      <c r="DC28" s="265"/>
      <c r="DD28" s="265"/>
      <c r="DE28" s="265"/>
      <c r="DF28" s="265"/>
      <c r="DG28" s="265"/>
      <c r="DH28" s="265"/>
      <c r="DI28" s="265"/>
      <c r="DJ28" s="265"/>
      <c r="DK28" s="265"/>
      <c r="DL28" s="265"/>
      <c r="DM28" s="265"/>
      <c r="DN28" s="265"/>
      <c r="DO28" s="265"/>
      <c r="DP28" s="265"/>
      <c r="DQ28" s="265"/>
      <c r="DR28" s="265"/>
      <c r="DS28" s="265"/>
      <c r="DT28" s="265"/>
      <c r="DU28" s="265"/>
      <c r="DV28" s="265"/>
      <c r="DW28" s="265"/>
      <c r="DX28" s="265"/>
      <c r="DY28" s="265"/>
      <c r="DZ28" s="265"/>
      <c r="EA28" s="265"/>
      <c r="EB28" s="265"/>
      <c r="EC28" s="265"/>
      <c r="ED28" s="265"/>
      <c r="EE28" s="265"/>
      <c r="EF28" s="265"/>
      <c r="EG28" s="265"/>
      <c r="EH28" s="265"/>
      <c r="EI28" s="265"/>
      <c r="EJ28" s="265"/>
      <c r="EK28" s="265"/>
      <c r="EL28" s="265"/>
      <c r="EM28" s="265"/>
      <c r="EN28" s="265"/>
      <c r="EO28" s="265"/>
      <c r="EP28" s="265"/>
      <c r="EQ28" s="265"/>
      <c r="ER28" s="265"/>
      <c r="ES28" s="265"/>
      <c r="ET28" s="265"/>
      <c r="EU28" s="265"/>
      <c r="EV28" s="265"/>
      <c r="EW28" s="265"/>
      <c r="EX28" s="265"/>
      <c r="EY28" s="265"/>
      <c r="EZ28" s="265"/>
      <c r="FA28" s="265"/>
      <c r="FB28" s="265"/>
      <c r="FC28" s="265"/>
      <c r="FD28" s="265"/>
      <c r="FE28" s="265"/>
      <c r="FF28" s="265"/>
      <c r="FG28" s="265"/>
      <c r="FH28" s="265"/>
      <c r="FI28" s="265"/>
      <c r="FJ28" s="265"/>
      <c r="FK28" s="265"/>
      <c r="FL28" s="265"/>
      <c r="FM28" s="265"/>
      <c r="FN28" s="265"/>
      <c r="FO28" s="265"/>
      <c r="FP28" s="265"/>
      <c r="FQ28" s="265"/>
      <c r="FR28" s="265"/>
      <c r="FS28" s="265"/>
      <c r="FT28" s="265"/>
      <c r="FU28" s="265"/>
      <c r="FV28" s="265"/>
      <c r="FW28" s="265"/>
      <c r="FX28" s="265"/>
      <c r="FY28" s="265"/>
      <c r="FZ28" s="265"/>
      <c r="GA28" s="265"/>
      <c r="GB28" s="265"/>
      <c r="GC28" s="265"/>
      <c r="GD28" s="265"/>
      <c r="GE28" s="265"/>
      <c r="GF28" s="265"/>
      <c r="GG28" s="265"/>
      <c r="GH28" s="265"/>
      <c r="GI28" s="265"/>
      <c r="GJ28" s="265"/>
      <c r="GK28" s="265"/>
      <c r="GL28" s="265"/>
      <c r="GM28" s="265"/>
      <c r="GN28" s="265"/>
      <c r="GO28" s="265"/>
      <c r="GP28" s="265"/>
      <c r="GQ28" s="265"/>
      <c r="GR28" s="265"/>
      <c r="GS28" s="265"/>
      <c r="GT28" s="265"/>
      <c r="GU28" s="265"/>
      <c r="GV28" s="265"/>
      <c r="GW28" s="265"/>
      <c r="GX28" s="265"/>
      <c r="GY28" s="265"/>
      <c r="GZ28" s="265"/>
      <c r="HA28" s="265"/>
      <c r="HB28" s="265"/>
      <c r="HC28" s="265"/>
      <c r="HD28" s="265"/>
      <c r="HE28" s="265"/>
      <c r="HF28" s="265"/>
      <c r="HG28" s="265"/>
      <c r="HH28" s="265"/>
      <c r="HI28" s="265"/>
      <c r="HJ28" s="265"/>
      <c r="HK28" s="265"/>
      <c r="HL28" s="265"/>
      <c r="HM28" s="265"/>
      <c r="HN28" s="265"/>
      <c r="HO28" s="265"/>
      <c r="HP28" s="265"/>
      <c r="HQ28" s="265"/>
      <c r="HR28" s="265"/>
      <c r="HS28" s="265"/>
      <c r="HT28" s="265"/>
      <c r="HU28" s="265"/>
      <c r="HV28" s="265"/>
      <c r="HW28" s="265"/>
      <c r="HX28" s="265"/>
      <c r="HY28" s="265"/>
      <c r="HZ28" s="265"/>
      <c r="IA28" s="265"/>
      <c r="IB28" s="265"/>
      <c r="IC28" s="265"/>
      <c r="ID28" s="265"/>
      <c r="IE28" s="265"/>
      <c r="IF28" s="265"/>
      <c r="IG28" s="265"/>
      <c r="IH28" s="265"/>
      <c r="II28" s="265"/>
      <c r="IJ28" s="265"/>
      <c r="IK28" s="265"/>
      <c r="IL28" s="265"/>
      <c r="IM28" s="265"/>
      <c r="IN28" s="265"/>
      <c r="IO28" s="265"/>
      <c r="IP28" s="265"/>
      <c r="IQ28" s="265"/>
      <c r="IR28" s="265"/>
      <c r="IS28" s="265"/>
      <c r="IT28" s="265"/>
      <c r="IU28" s="265"/>
      <c r="IV28" s="265"/>
      <c r="IW28" s="265"/>
      <c r="IX28" s="265"/>
      <c r="IY28" s="265"/>
      <c r="IZ28" s="265"/>
      <c r="JA28" s="265"/>
      <c r="JB28" s="265"/>
      <c r="JC28" s="265"/>
      <c r="JD28" s="265"/>
      <c r="JE28" s="265"/>
      <c r="JF28" s="265"/>
      <c r="JG28" s="265"/>
      <c r="JH28" s="265"/>
      <c r="JI28" s="265"/>
      <c r="JJ28" s="265"/>
      <c r="JK28" s="265"/>
      <c r="JL28" s="265"/>
      <c r="JM28" s="265"/>
      <c r="JN28" s="265"/>
      <c r="JO28" s="265"/>
      <c r="JP28" s="265"/>
      <c r="JQ28" s="265"/>
      <c r="JR28" s="265"/>
      <c r="JS28" s="265"/>
      <c r="JT28" s="265"/>
      <c r="JU28" s="265"/>
      <c r="JV28" s="265"/>
      <c r="JW28" s="265"/>
      <c r="JX28" s="265"/>
      <c r="JY28" s="265"/>
      <c r="JZ28" s="265"/>
      <c r="KA28" s="265"/>
      <c r="KB28" s="265"/>
      <c r="KC28" s="265"/>
      <c r="KD28" s="265"/>
      <c r="KE28" s="265"/>
      <c r="KF28" s="265"/>
      <c r="KG28" s="265"/>
      <c r="KH28" s="265"/>
      <c r="KI28" s="265"/>
      <c r="KJ28" s="265"/>
      <c r="KK28" s="265"/>
      <c r="KL28" s="265"/>
      <c r="KM28" s="265"/>
      <c r="KN28" s="265"/>
      <c r="KO28" s="265"/>
      <c r="KP28" s="265"/>
      <c r="KQ28" s="265"/>
      <c r="KR28" s="265"/>
      <c r="KS28" s="265"/>
      <c r="KT28" s="265"/>
      <c r="KU28" s="265"/>
      <c r="KV28" s="265"/>
      <c r="KW28" s="265"/>
      <c r="KX28" s="265"/>
      <c r="KY28" s="265"/>
      <c r="KZ28" s="265"/>
      <c r="LA28" s="265"/>
      <c r="LB28" s="265"/>
      <c r="LC28" s="265"/>
      <c r="LD28" s="265"/>
      <c r="LE28" s="265"/>
      <c r="LF28" s="265"/>
      <c r="LG28" s="265"/>
      <c r="LH28" s="265"/>
      <c r="LI28" s="265"/>
      <c r="LJ28" s="265"/>
      <c r="LK28" s="265"/>
      <c r="LL28" s="265"/>
      <c r="LM28" s="265"/>
      <c r="LN28" s="265"/>
      <c r="LO28" s="265"/>
      <c r="LP28" s="265"/>
      <c r="LQ28" s="265"/>
      <c r="LR28" s="265"/>
      <c r="LS28" s="265"/>
      <c r="LT28" s="265"/>
      <c r="LU28" s="265"/>
      <c r="LV28" s="265"/>
      <c r="LW28" s="265"/>
      <c r="LX28" s="265"/>
      <c r="LY28" s="265"/>
      <c r="LZ28" s="265"/>
      <c r="MA28" s="265"/>
      <c r="MB28" s="265"/>
      <c r="MC28" s="265"/>
      <c r="MD28" s="265"/>
      <c r="ME28" s="265"/>
      <c r="MF28" s="265"/>
      <c r="MG28" s="265"/>
      <c r="MH28" s="265"/>
      <c r="MI28" s="265"/>
      <c r="MJ28" s="265"/>
      <c r="MK28" s="265"/>
      <c r="ML28" s="265"/>
      <c r="MM28" s="265"/>
      <c r="MN28" s="265"/>
      <c r="MO28" s="265"/>
      <c r="MP28" s="265"/>
      <c r="MQ28" s="265"/>
      <c r="MR28" s="265"/>
      <c r="MS28" s="265"/>
      <c r="MT28" s="265"/>
      <c r="MU28" s="265"/>
      <c r="MV28" s="265"/>
      <c r="MW28" s="265"/>
      <c r="MX28" s="265"/>
      <c r="MY28" s="265"/>
      <c r="MZ28" s="265"/>
      <c r="NA28" s="265"/>
      <c r="NB28" s="265"/>
      <c r="NC28" s="265"/>
      <c r="ND28" s="265"/>
      <c r="NE28" s="265"/>
      <c r="NF28" s="265"/>
      <c r="NG28" s="265"/>
      <c r="NH28" s="265"/>
      <c r="NI28" s="265"/>
      <c r="NJ28" s="265"/>
      <c r="NK28" s="265"/>
      <c r="NL28" s="265"/>
      <c r="NM28" s="265"/>
      <c r="NN28" s="265"/>
      <c r="NO28" s="265"/>
      <c r="NP28" s="265"/>
      <c r="NQ28" s="265"/>
      <c r="NR28" s="265"/>
      <c r="NS28" s="265"/>
      <c r="NT28" s="265"/>
      <c r="NU28" s="265"/>
      <c r="NV28" s="265"/>
      <c r="NW28" s="265"/>
      <c r="NX28" s="265"/>
      <c r="NY28" s="265"/>
      <c r="NZ28" s="265"/>
      <c r="OA28" s="265"/>
      <c r="OB28" s="265"/>
      <c r="OC28" s="265"/>
      <c r="OD28" s="265"/>
      <c r="OE28" s="265"/>
      <c r="OF28" s="265"/>
      <c r="OG28" s="265"/>
      <c r="OH28" s="265"/>
      <c r="OI28" s="265"/>
      <c r="OJ28" s="265"/>
      <c r="OK28" s="265"/>
      <c r="OL28" s="265"/>
      <c r="OM28" s="265"/>
      <c r="ON28" s="265"/>
      <c r="OO28" s="265"/>
      <c r="OP28" s="265"/>
      <c r="OQ28" s="265"/>
      <c r="OR28" s="265"/>
      <c r="OS28" s="265"/>
      <c r="OT28" s="265"/>
      <c r="OU28" s="265"/>
      <c r="OV28" s="265"/>
      <c r="OW28" s="265"/>
      <c r="OX28" s="265"/>
      <c r="OY28" s="265"/>
      <c r="OZ28" s="265"/>
      <c r="PA28" s="265"/>
      <c r="PB28" s="265"/>
      <c r="PC28" s="265"/>
      <c r="PD28" s="265"/>
      <c r="PE28" s="265"/>
      <c r="PF28" s="265"/>
      <c r="PG28" s="265"/>
      <c r="PH28" s="265"/>
      <c r="PI28" s="265"/>
      <c r="PJ28" s="265"/>
      <c r="PK28" s="265"/>
      <c r="PL28" s="265"/>
      <c r="PM28" s="265"/>
      <c r="PN28" s="265"/>
      <c r="PO28" s="265"/>
      <c r="PP28" s="265"/>
      <c r="PQ28" s="265"/>
      <c r="PR28" s="265"/>
      <c r="PS28" s="265"/>
      <c r="PT28" s="265"/>
      <c r="PU28" s="265"/>
      <c r="PV28" s="265"/>
      <c r="PW28" s="265"/>
      <c r="PX28" s="265"/>
      <c r="PY28" s="265"/>
      <c r="PZ28" s="265"/>
      <c r="QA28" s="265"/>
      <c r="QB28" s="265"/>
      <c r="QC28" s="265"/>
      <c r="QD28" s="265"/>
      <c r="QE28" s="265"/>
      <c r="QF28" s="265"/>
      <c r="QG28" s="265"/>
      <c r="QH28" s="265"/>
      <c r="QI28" s="265"/>
      <c r="QJ28" s="265"/>
      <c r="QK28" s="265"/>
      <c r="QL28" s="265"/>
      <c r="QM28" s="265"/>
      <c r="QN28" s="265"/>
      <c r="QO28" s="265"/>
      <c r="QP28" s="265"/>
      <c r="QQ28" s="265"/>
      <c r="QR28" s="265"/>
      <c r="QS28" s="265"/>
      <c r="QT28" s="265"/>
      <c r="QU28" s="265"/>
      <c r="QV28" s="265"/>
      <c r="QW28" s="265"/>
      <c r="QX28" s="265"/>
      <c r="QY28" s="265"/>
      <c r="QZ28" s="265"/>
      <c r="RA28" s="265"/>
      <c r="RB28" s="265"/>
      <c r="RC28" s="265"/>
      <c r="RD28" s="265"/>
      <c r="RE28" s="265"/>
      <c r="RF28" s="265"/>
      <c r="RG28" s="265"/>
      <c r="RH28" s="265"/>
      <c r="RI28" s="265"/>
      <c r="RJ28" s="265"/>
      <c r="RK28" s="265"/>
      <c r="RL28" s="265"/>
      <c r="RM28" s="265"/>
      <c r="RN28" s="265"/>
      <c r="RO28" s="265"/>
      <c r="RP28" s="265"/>
      <c r="RQ28" s="265"/>
      <c r="RR28" s="265"/>
      <c r="RS28" s="265"/>
      <c r="RT28" s="265"/>
      <c r="RU28" s="265"/>
      <c r="RV28" s="265"/>
      <c r="RW28" s="265"/>
      <c r="RX28" s="265"/>
      <c r="RY28" s="265"/>
      <c r="RZ28" s="265"/>
      <c r="SA28" s="265"/>
      <c r="SB28" s="265"/>
      <c r="SC28" s="265"/>
      <c r="SD28" s="265"/>
      <c r="SE28" s="265"/>
      <c r="SF28" s="265"/>
      <c r="SG28" s="265"/>
      <c r="SH28" s="265"/>
      <c r="SI28" s="265"/>
      <c r="SJ28" s="265"/>
      <c r="SK28" s="265"/>
      <c r="SL28" s="265"/>
      <c r="SM28" s="265"/>
      <c r="SN28" s="265"/>
      <c r="SO28" s="265"/>
      <c r="SP28" s="265"/>
      <c r="SQ28" s="265"/>
      <c r="SR28" s="265"/>
      <c r="SS28" s="265"/>
      <c r="ST28" s="265"/>
      <c r="SU28" s="265"/>
      <c r="SV28" s="265"/>
      <c r="SW28" s="265"/>
      <c r="SX28" s="265"/>
      <c r="SY28" s="265"/>
      <c r="SZ28" s="265"/>
      <c r="TA28" s="265"/>
      <c r="TB28" s="265"/>
      <c r="TC28" s="265"/>
      <c r="TD28" s="265"/>
      <c r="TE28" s="265"/>
      <c r="TF28" s="265"/>
      <c r="TG28" s="265"/>
      <c r="TH28" s="265"/>
      <c r="TI28" s="265"/>
      <c r="TJ28" s="265"/>
      <c r="TK28" s="265"/>
      <c r="TL28" s="265"/>
      <c r="TM28" s="265"/>
      <c r="TN28" s="265"/>
      <c r="TO28" s="265"/>
      <c r="TP28" s="265"/>
      <c r="TQ28" s="265"/>
      <c r="TR28" s="265"/>
      <c r="TS28" s="265"/>
      <c r="TT28" s="265"/>
      <c r="TU28" s="265"/>
      <c r="TV28" s="265"/>
      <c r="TW28" s="265"/>
      <c r="TX28" s="265"/>
      <c r="TY28" s="265"/>
      <c r="TZ28" s="265"/>
      <c r="UA28" s="265"/>
      <c r="UB28" s="265"/>
      <c r="UC28" s="265"/>
      <c r="UD28" s="265"/>
      <c r="UE28" s="265"/>
      <c r="UF28" s="265"/>
      <c r="UG28" s="265"/>
      <c r="UH28" s="265"/>
      <c r="UI28" s="265"/>
      <c r="UJ28" s="265"/>
      <c r="UK28" s="265"/>
      <c r="UL28" s="265"/>
      <c r="UM28" s="265"/>
      <c r="UN28" s="265"/>
      <c r="UO28" s="265"/>
      <c r="UP28" s="265"/>
      <c r="UQ28" s="265"/>
      <c r="UR28" s="265"/>
      <c r="US28" s="265"/>
      <c r="UT28" s="265"/>
      <c r="UU28" s="265"/>
      <c r="UV28" s="265"/>
      <c r="UW28" s="265"/>
      <c r="UX28" s="265"/>
      <c r="UY28" s="265"/>
      <c r="UZ28" s="265"/>
      <c r="VA28" s="265"/>
      <c r="VB28" s="265"/>
      <c r="VC28" s="265"/>
      <c r="VD28" s="265"/>
      <c r="VE28" s="265"/>
      <c r="VF28" s="265"/>
      <c r="VG28" s="265"/>
      <c r="VH28" s="265"/>
      <c r="VI28" s="265"/>
      <c r="VJ28" s="265"/>
      <c r="VK28" s="265"/>
      <c r="VL28" s="265"/>
      <c r="VM28" s="265"/>
      <c r="VN28" s="265"/>
      <c r="VO28" s="265"/>
      <c r="VP28" s="265"/>
      <c r="VQ28" s="265"/>
      <c r="VR28" s="265"/>
      <c r="VS28" s="265"/>
      <c r="VT28" s="265"/>
      <c r="VU28" s="265"/>
      <c r="VV28" s="265"/>
      <c r="VW28" s="265"/>
      <c r="VX28" s="265"/>
      <c r="VY28" s="265"/>
      <c r="VZ28" s="265"/>
      <c r="WA28" s="265"/>
      <c r="WB28" s="265"/>
      <c r="WC28" s="265"/>
      <c r="WD28" s="265"/>
      <c r="WE28" s="265"/>
      <c r="WF28" s="265"/>
      <c r="WG28" s="265"/>
      <c r="WH28" s="265"/>
      <c r="WI28" s="265"/>
      <c r="WJ28" s="265"/>
      <c r="WK28" s="265"/>
      <c r="WL28" s="265"/>
      <c r="WM28" s="265"/>
      <c r="WN28" s="265"/>
      <c r="WO28" s="265"/>
      <c r="WP28" s="265"/>
      <c r="WQ28" s="265"/>
      <c r="WR28" s="265"/>
      <c r="WS28" s="265"/>
      <c r="WT28" s="265"/>
      <c r="WU28" s="265"/>
      <c r="WV28" s="265"/>
      <c r="WW28" s="265"/>
      <c r="WX28" s="265"/>
      <c r="WY28" s="265"/>
      <c r="WZ28" s="265"/>
      <c r="XA28" s="265"/>
      <c r="XB28" s="265"/>
      <c r="XC28" s="265"/>
      <c r="XD28" s="265"/>
      <c r="XE28" s="265"/>
      <c r="XF28" s="265"/>
      <c r="XG28" s="265"/>
      <c r="XH28" s="265"/>
      <c r="XI28" s="265"/>
      <c r="XJ28" s="265"/>
      <c r="XK28" s="265"/>
      <c r="XL28" s="265"/>
      <c r="XM28" s="265"/>
      <c r="XN28" s="265"/>
      <c r="XO28" s="265"/>
      <c r="XP28" s="265"/>
      <c r="XQ28" s="265"/>
      <c r="XR28" s="265"/>
      <c r="XS28" s="265"/>
      <c r="XT28" s="265"/>
      <c r="XU28" s="265"/>
      <c r="XV28" s="265"/>
      <c r="XW28" s="265"/>
      <c r="XX28" s="265"/>
      <c r="XY28" s="265"/>
      <c r="XZ28" s="265"/>
      <c r="YA28" s="265"/>
      <c r="YB28" s="265"/>
      <c r="YC28" s="265"/>
      <c r="YD28" s="265"/>
      <c r="YE28" s="265"/>
      <c r="YF28" s="265"/>
      <c r="YG28" s="265"/>
      <c r="YH28" s="265"/>
      <c r="YI28" s="265"/>
      <c r="YJ28" s="265"/>
      <c r="YK28" s="265"/>
      <c r="YL28" s="265"/>
      <c r="YM28" s="265"/>
      <c r="YN28" s="265"/>
      <c r="YO28" s="265"/>
      <c r="YP28" s="265"/>
      <c r="YQ28" s="265"/>
      <c r="YR28" s="265"/>
      <c r="YS28" s="265"/>
      <c r="YT28" s="265"/>
      <c r="YU28" s="265"/>
      <c r="YV28" s="265"/>
      <c r="YW28" s="265"/>
      <c r="YX28" s="265"/>
      <c r="YY28" s="265"/>
      <c r="YZ28" s="265"/>
      <c r="ZA28" s="265"/>
      <c r="ZB28" s="265"/>
      <c r="ZC28" s="265"/>
      <c r="ZD28" s="265"/>
      <c r="ZE28" s="265"/>
      <c r="ZF28" s="265"/>
      <c r="ZG28" s="265"/>
      <c r="ZH28" s="265"/>
      <c r="ZI28" s="265"/>
      <c r="ZJ28" s="265"/>
      <c r="ZK28" s="265"/>
      <c r="ZL28" s="265"/>
      <c r="ZM28" s="265"/>
      <c r="ZN28" s="265"/>
      <c r="ZO28" s="265"/>
      <c r="ZP28" s="265"/>
      <c r="ZQ28" s="265"/>
      <c r="ZR28" s="265"/>
      <c r="ZS28" s="265"/>
      <c r="ZT28" s="265"/>
      <c r="ZU28" s="265"/>
      <c r="ZV28" s="265"/>
      <c r="ZW28" s="265"/>
      <c r="ZX28" s="265"/>
      <c r="ZY28" s="265"/>
      <c r="ZZ28" s="265"/>
      <c r="AAA28" s="265"/>
      <c r="AAB28" s="265"/>
      <c r="AAC28" s="265"/>
      <c r="AAD28" s="265"/>
      <c r="AAE28" s="265"/>
      <c r="AAF28" s="265"/>
      <c r="AAG28" s="265"/>
      <c r="AAH28" s="265"/>
      <c r="AAI28" s="265"/>
      <c r="AAJ28" s="265"/>
      <c r="AAK28" s="265"/>
      <c r="AAL28" s="265"/>
      <c r="AAM28" s="265"/>
      <c r="AAN28" s="265"/>
      <c r="AAO28" s="265"/>
      <c r="AAP28" s="265"/>
      <c r="AAQ28" s="265"/>
      <c r="AAR28" s="265"/>
      <c r="AAS28" s="265"/>
      <c r="AAT28" s="265"/>
      <c r="AAU28" s="265"/>
      <c r="AAV28" s="265"/>
      <c r="AAW28" s="265"/>
      <c r="AAX28" s="265"/>
      <c r="AAY28" s="265"/>
      <c r="AAZ28" s="265"/>
      <c r="ABA28" s="265"/>
      <c r="ABB28" s="265"/>
      <c r="ABC28" s="265"/>
      <c r="ABD28" s="265"/>
      <c r="ABE28" s="265"/>
      <c r="ABF28" s="265"/>
      <c r="ABG28" s="265"/>
      <c r="ABH28" s="265"/>
      <c r="ABI28" s="265"/>
      <c r="ABJ28" s="265"/>
      <c r="ABK28" s="265"/>
      <c r="ABL28" s="265"/>
      <c r="ABM28" s="265"/>
      <c r="ABN28" s="265"/>
      <c r="ABO28" s="265"/>
      <c r="ABP28" s="265"/>
      <c r="ABQ28" s="265"/>
      <c r="ABR28" s="265"/>
      <c r="ABS28" s="265"/>
      <c r="ABT28" s="265"/>
      <c r="ABU28" s="265"/>
      <c r="ABV28" s="265"/>
      <c r="ABW28" s="265"/>
      <c r="ABX28" s="265"/>
      <c r="ABY28" s="265"/>
      <c r="ABZ28" s="265"/>
      <c r="ACA28" s="265"/>
      <c r="ACB28" s="265"/>
      <c r="ACC28" s="265"/>
      <c r="ACD28" s="265"/>
      <c r="ACE28" s="265"/>
      <c r="ACF28" s="265"/>
      <c r="ACG28" s="265"/>
      <c r="ACH28" s="265"/>
      <c r="ACI28" s="265"/>
      <c r="ACJ28" s="265"/>
      <c r="ACK28" s="265"/>
      <c r="ACL28" s="265"/>
      <c r="ACM28" s="265"/>
      <c r="ACN28" s="265"/>
      <c r="ACO28" s="265"/>
      <c r="ACP28" s="265"/>
      <c r="ACQ28" s="265"/>
      <c r="ACR28" s="265"/>
      <c r="ACS28" s="265"/>
      <c r="ACT28" s="265"/>
      <c r="ACU28" s="265"/>
      <c r="ACV28" s="265"/>
      <c r="ACW28" s="265"/>
      <c r="ACX28" s="265"/>
      <c r="ACY28" s="265"/>
      <c r="ACZ28" s="265"/>
      <c r="ADA28" s="265"/>
      <c r="ADB28" s="265"/>
      <c r="ADC28" s="265"/>
      <c r="ADD28" s="265"/>
      <c r="ADE28" s="265"/>
      <c r="ADF28" s="265"/>
      <c r="ADG28" s="265"/>
      <c r="ADH28" s="265"/>
      <c r="ADI28" s="265"/>
      <c r="ADJ28" s="265"/>
      <c r="ADK28" s="265"/>
      <c r="ADL28" s="265"/>
      <c r="ADM28" s="265"/>
      <c r="ADN28" s="265"/>
      <c r="ADO28" s="265"/>
      <c r="ADP28" s="265"/>
      <c r="ADQ28" s="265"/>
      <c r="ADR28" s="265"/>
      <c r="ADS28" s="265"/>
      <c r="ADT28" s="265"/>
      <c r="ADU28" s="265"/>
      <c r="ADV28" s="265"/>
      <c r="ADW28" s="265"/>
      <c r="ADX28" s="265"/>
      <c r="ADY28" s="265"/>
      <c r="ADZ28" s="265"/>
      <c r="AEA28" s="265"/>
      <c r="AEB28" s="265"/>
      <c r="AEC28" s="265"/>
      <c r="AED28" s="265"/>
      <c r="AEE28" s="265"/>
      <c r="AEF28" s="265"/>
      <c r="AEG28" s="265"/>
      <c r="AEH28" s="265"/>
      <c r="AEI28" s="265"/>
      <c r="AEJ28" s="265"/>
      <c r="AEK28" s="265"/>
      <c r="AEL28" s="265"/>
      <c r="AEM28" s="265"/>
      <c r="AEN28" s="265"/>
      <c r="AEO28" s="265"/>
      <c r="AEP28" s="265"/>
      <c r="AEQ28" s="265"/>
      <c r="AER28" s="265"/>
      <c r="AES28" s="265"/>
      <c r="AET28" s="265"/>
      <c r="AEU28" s="265"/>
      <c r="AEV28" s="265"/>
      <c r="AEW28" s="265"/>
      <c r="AEX28" s="265"/>
      <c r="AEY28" s="265"/>
      <c r="AEZ28" s="265"/>
      <c r="AFA28" s="265"/>
      <c r="AFB28" s="265"/>
      <c r="AFC28" s="265"/>
      <c r="AFD28" s="265"/>
      <c r="AFE28" s="265"/>
      <c r="AFF28" s="265"/>
      <c r="AFG28" s="265"/>
      <c r="AFH28" s="265"/>
      <c r="AFI28" s="265"/>
      <c r="AFJ28" s="265"/>
      <c r="AFK28" s="265"/>
      <c r="AFL28" s="265"/>
      <c r="AFM28" s="265"/>
      <c r="AFN28" s="265"/>
      <c r="AFO28" s="265"/>
      <c r="AFP28" s="265"/>
      <c r="AFQ28" s="265"/>
      <c r="AFR28" s="265"/>
      <c r="AFS28" s="265"/>
      <c r="AFT28" s="265"/>
      <c r="AFU28" s="265"/>
      <c r="AFV28" s="265"/>
      <c r="AFW28" s="265"/>
      <c r="AFX28" s="265"/>
      <c r="AFY28" s="265"/>
      <c r="AFZ28" s="265"/>
      <c r="AGA28" s="265"/>
      <c r="AGB28" s="265"/>
      <c r="AGC28" s="265"/>
      <c r="AGD28" s="265"/>
      <c r="AGE28" s="265"/>
      <c r="AGF28" s="265"/>
      <c r="AGG28" s="265"/>
      <c r="AGH28" s="265"/>
      <c r="AGI28" s="265"/>
      <c r="AGJ28" s="265"/>
      <c r="AGK28" s="265"/>
      <c r="AGL28" s="265"/>
      <c r="AGM28" s="265"/>
      <c r="AGN28" s="265"/>
      <c r="AGO28" s="265"/>
      <c r="AGP28" s="265"/>
      <c r="AGQ28" s="265"/>
      <c r="AGR28" s="265"/>
      <c r="AGS28" s="265"/>
      <c r="AGT28" s="265"/>
      <c r="AGU28" s="265"/>
      <c r="AGV28" s="265"/>
      <c r="AGW28" s="265"/>
      <c r="AGX28" s="265"/>
      <c r="AGY28" s="265"/>
      <c r="AGZ28" s="265"/>
      <c r="AHA28" s="265"/>
      <c r="AHB28" s="265"/>
      <c r="AHC28" s="265"/>
      <c r="AHD28" s="265"/>
      <c r="AHE28" s="265"/>
      <c r="AHF28" s="265"/>
      <c r="AHG28" s="265"/>
      <c r="AHH28" s="265"/>
      <c r="AHI28" s="265"/>
      <c r="AHJ28" s="265"/>
      <c r="AHK28" s="265"/>
      <c r="AHL28" s="265"/>
      <c r="AHM28" s="265"/>
      <c r="AHN28" s="265"/>
      <c r="AHO28" s="265"/>
      <c r="AHP28" s="265"/>
      <c r="AHQ28" s="265"/>
      <c r="AHR28" s="265"/>
      <c r="AHS28" s="265"/>
      <c r="AHT28" s="265"/>
      <c r="AHU28" s="265"/>
      <c r="AHV28" s="265"/>
      <c r="AHW28" s="265"/>
      <c r="AHX28" s="265"/>
      <c r="AHY28" s="265"/>
      <c r="AHZ28" s="265"/>
      <c r="AIA28" s="265"/>
      <c r="AIB28" s="265"/>
      <c r="AIC28" s="265"/>
      <c r="AID28" s="265"/>
      <c r="AIE28" s="265"/>
      <c r="AIF28" s="265"/>
      <c r="AIG28" s="265"/>
      <c r="AIH28" s="265"/>
      <c r="AII28" s="265"/>
      <c r="AIJ28" s="265"/>
      <c r="AIK28" s="265"/>
      <c r="AIL28" s="265"/>
      <c r="AIM28" s="265"/>
      <c r="AIN28" s="265"/>
      <c r="AIO28" s="265"/>
      <c r="AIP28" s="265"/>
      <c r="AIQ28" s="265"/>
      <c r="AIR28" s="265"/>
      <c r="AIS28" s="265"/>
      <c r="AIT28" s="265"/>
      <c r="AIU28" s="265"/>
      <c r="AIV28" s="265"/>
      <c r="AIW28" s="265"/>
      <c r="AIX28" s="265"/>
      <c r="AIY28" s="265"/>
      <c r="AIZ28" s="265"/>
      <c r="AJA28" s="265"/>
      <c r="AJB28" s="265"/>
      <c r="AJC28" s="265"/>
      <c r="AJD28" s="265"/>
      <c r="AJE28" s="265"/>
      <c r="AJF28" s="265"/>
      <c r="AJG28" s="265"/>
      <c r="AJH28" s="265"/>
      <c r="AJI28" s="265"/>
      <c r="AJJ28" s="265"/>
      <c r="AJK28" s="265"/>
      <c r="AJL28" s="265"/>
      <c r="AJM28" s="265"/>
      <c r="AJN28" s="265"/>
      <c r="AJO28" s="265"/>
      <c r="AJP28" s="265"/>
      <c r="AJQ28" s="265"/>
      <c r="AJR28" s="265"/>
      <c r="AJS28" s="265"/>
      <c r="AJT28" s="265"/>
      <c r="AJU28" s="265"/>
      <c r="AJV28" s="265"/>
      <c r="AJW28" s="265"/>
      <c r="AJX28" s="265"/>
      <c r="AJY28" s="265"/>
      <c r="AJZ28" s="265"/>
      <c r="AKA28" s="265"/>
      <c r="AKB28" s="265"/>
      <c r="AKC28" s="265"/>
      <c r="AKD28" s="265"/>
      <c r="AKE28" s="265"/>
      <c r="AKF28" s="265"/>
      <c r="AKG28" s="265"/>
      <c r="AKH28" s="265"/>
      <c r="AKI28" s="265"/>
      <c r="AKJ28" s="265"/>
      <c r="AKK28" s="265"/>
      <c r="AKL28" s="265"/>
      <c r="AKM28" s="265"/>
      <c r="AKN28" s="265"/>
      <c r="AKO28" s="265"/>
      <c r="AKP28" s="265"/>
      <c r="AKQ28" s="265"/>
      <c r="AKR28" s="265"/>
      <c r="AKS28" s="265"/>
      <c r="AKT28" s="265"/>
      <c r="AKU28" s="265"/>
      <c r="AKV28" s="265"/>
      <c r="AKW28" s="265"/>
      <c r="AKX28" s="265"/>
      <c r="AKY28" s="265"/>
      <c r="AKZ28" s="265"/>
      <c r="ALA28" s="265"/>
      <c r="ALB28" s="265"/>
      <c r="ALC28" s="265"/>
      <c r="ALD28" s="265"/>
      <c r="ALE28" s="265"/>
      <c r="ALF28" s="265"/>
      <c r="ALG28" s="265"/>
      <c r="ALH28" s="265"/>
      <c r="ALI28" s="265"/>
      <c r="ALJ28" s="265"/>
      <c r="ALK28" s="265"/>
      <c r="ALL28" s="265"/>
      <c r="ALM28" s="265"/>
      <c r="ALN28" s="265"/>
      <c r="ALO28" s="265"/>
      <c r="ALP28" s="265"/>
      <c r="ALQ28" s="265"/>
      <c r="ALR28" s="265"/>
      <c r="ALS28" s="265"/>
      <c r="ALT28" s="265"/>
      <c r="ALU28" s="265"/>
      <c r="ALV28" s="265"/>
      <c r="ALW28" s="265"/>
      <c r="ALX28" s="265"/>
      <c r="ALY28" s="265"/>
      <c r="ALZ28" s="265"/>
      <c r="AMA28" s="265"/>
      <c r="AMB28" s="265"/>
      <c r="AMC28" s="265"/>
      <c r="AMD28" s="265"/>
      <c r="AME28" s="265"/>
      <c r="AMF28" s="265"/>
      <c r="AMG28" s="265"/>
      <c r="AMH28" s="265"/>
      <c r="AMI28" s="265"/>
      <c r="AMJ28" s="265"/>
      <c r="AMK28" s="265"/>
    </row>
    <row r="29" spans="1:1025" s="264" customFormat="1" ht="44.25" customHeight="1">
      <c r="A29" s="313">
        <v>21</v>
      </c>
      <c r="B29" s="314" t="s">
        <v>1357</v>
      </c>
      <c r="C29" s="313" t="s">
        <v>1358</v>
      </c>
      <c r="D29" s="319" t="s">
        <v>1359</v>
      </c>
      <c r="E29" s="313" t="s">
        <v>1317</v>
      </c>
      <c r="F29" s="318" t="s">
        <v>1354</v>
      </c>
      <c r="G29" s="316">
        <v>3.96</v>
      </c>
      <c r="H29" s="316">
        <f t="shared" si="2"/>
        <v>3.6</v>
      </c>
      <c r="I29" s="313">
        <v>10</v>
      </c>
      <c r="J29" s="317">
        <f t="shared" si="3"/>
        <v>0.36</v>
      </c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65"/>
      <c r="BB29" s="265"/>
      <c r="BC29" s="265"/>
      <c r="BD29" s="265"/>
      <c r="BE29" s="265"/>
      <c r="BF29" s="265"/>
      <c r="BG29" s="265"/>
      <c r="BH29" s="265"/>
      <c r="BI29" s="265"/>
      <c r="BJ29" s="265"/>
      <c r="BK29" s="265"/>
      <c r="BL29" s="265"/>
      <c r="BM29" s="265"/>
      <c r="BN29" s="265"/>
      <c r="BO29" s="265"/>
      <c r="BP29" s="265"/>
      <c r="BQ29" s="265"/>
      <c r="BR29" s="265"/>
      <c r="BS29" s="265"/>
      <c r="BT29" s="265"/>
      <c r="BU29" s="265"/>
      <c r="BV29" s="265"/>
      <c r="BW29" s="265"/>
      <c r="BX29" s="265"/>
      <c r="BY29" s="265"/>
      <c r="BZ29" s="265"/>
      <c r="CA29" s="265"/>
      <c r="CB29" s="265"/>
      <c r="CC29" s="265"/>
      <c r="CD29" s="265"/>
      <c r="CE29" s="265"/>
      <c r="CF29" s="265"/>
      <c r="CG29" s="265"/>
      <c r="CH29" s="265"/>
      <c r="CI29" s="265"/>
      <c r="CJ29" s="265"/>
      <c r="CK29" s="265"/>
      <c r="CL29" s="265"/>
      <c r="CM29" s="265"/>
      <c r="CN29" s="265"/>
      <c r="CO29" s="265"/>
      <c r="CP29" s="265"/>
      <c r="CQ29" s="265"/>
      <c r="CR29" s="265"/>
      <c r="CS29" s="265"/>
      <c r="CT29" s="265"/>
      <c r="CU29" s="265"/>
      <c r="CV29" s="265"/>
      <c r="CW29" s="265"/>
      <c r="CX29" s="265"/>
      <c r="CY29" s="265"/>
      <c r="CZ29" s="265"/>
      <c r="DA29" s="265"/>
      <c r="DB29" s="265"/>
      <c r="DC29" s="265"/>
      <c r="DD29" s="265"/>
      <c r="DE29" s="265"/>
      <c r="DF29" s="265"/>
      <c r="DG29" s="265"/>
      <c r="DH29" s="265"/>
      <c r="DI29" s="265"/>
      <c r="DJ29" s="265"/>
      <c r="DK29" s="265"/>
      <c r="DL29" s="265"/>
      <c r="DM29" s="265"/>
      <c r="DN29" s="265"/>
      <c r="DO29" s="265"/>
      <c r="DP29" s="265"/>
      <c r="DQ29" s="265"/>
      <c r="DR29" s="265"/>
      <c r="DS29" s="265"/>
      <c r="DT29" s="265"/>
      <c r="DU29" s="265"/>
      <c r="DV29" s="265"/>
      <c r="DW29" s="265"/>
      <c r="DX29" s="265"/>
      <c r="DY29" s="265"/>
      <c r="DZ29" s="265"/>
      <c r="EA29" s="265"/>
      <c r="EB29" s="265"/>
      <c r="EC29" s="265"/>
      <c r="ED29" s="265"/>
      <c r="EE29" s="265"/>
      <c r="EF29" s="265"/>
      <c r="EG29" s="265"/>
      <c r="EH29" s="265"/>
      <c r="EI29" s="265"/>
      <c r="EJ29" s="265"/>
      <c r="EK29" s="265"/>
      <c r="EL29" s="265"/>
      <c r="EM29" s="265"/>
      <c r="EN29" s="265"/>
      <c r="EO29" s="265"/>
      <c r="EP29" s="265"/>
      <c r="EQ29" s="265"/>
      <c r="ER29" s="265"/>
      <c r="ES29" s="265"/>
      <c r="ET29" s="265"/>
      <c r="EU29" s="265"/>
      <c r="EV29" s="265"/>
      <c r="EW29" s="265"/>
      <c r="EX29" s="265"/>
      <c r="EY29" s="265"/>
      <c r="EZ29" s="265"/>
      <c r="FA29" s="265"/>
      <c r="FB29" s="265"/>
      <c r="FC29" s="265"/>
      <c r="FD29" s="265"/>
      <c r="FE29" s="265"/>
      <c r="FF29" s="265"/>
      <c r="FG29" s="265"/>
      <c r="FH29" s="265"/>
      <c r="FI29" s="265"/>
      <c r="FJ29" s="265"/>
      <c r="FK29" s="265"/>
      <c r="FL29" s="265"/>
      <c r="FM29" s="265"/>
      <c r="FN29" s="265"/>
      <c r="FO29" s="265"/>
      <c r="FP29" s="265"/>
      <c r="FQ29" s="265"/>
      <c r="FR29" s="265"/>
      <c r="FS29" s="265"/>
      <c r="FT29" s="265"/>
      <c r="FU29" s="265"/>
      <c r="FV29" s="265"/>
      <c r="FW29" s="265"/>
      <c r="FX29" s="265"/>
      <c r="FY29" s="265"/>
      <c r="FZ29" s="265"/>
      <c r="GA29" s="265"/>
      <c r="GB29" s="265"/>
      <c r="GC29" s="265"/>
      <c r="GD29" s="265"/>
      <c r="GE29" s="265"/>
      <c r="GF29" s="265"/>
      <c r="GG29" s="265"/>
      <c r="GH29" s="265"/>
      <c r="GI29" s="265"/>
      <c r="GJ29" s="265"/>
      <c r="GK29" s="265"/>
      <c r="GL29" s="265"/>
      <c r="GM29" s="265"/>
      <c r="GN29" s="265"/>
      <c r="GO29" s="265"/>
      <c r="GP29" s="265"/>
      <c r="GQ29" s="265"/>
      <c r="GR29" s="265"/>
      <c r="GS29" s="265"/>
      <c r="GT29" s="265"/>
      <c r="GU29" s="265"/>
      <c r="GV29" s="265"/>
      <c r="GW29" s="265"/>
      <c r="GX29" s="265"/>
      <c r="GY29" s="265"/>
      <c r="GZ29" s="265"/>
      <c r="HA29" s="265"/>
      <c r="HB29" s="265"/>
      <c r="HC29" s="265"/>
      <c r="HD29" s="265"/>
      <c r="HE29" s="265"/>
      <c r="HF29" s="265"/>
      <c r="HG29" s="265"/>
      <c r="HH29" s="265"/>
      <c r="HI29" s="265"/>
      <c r="HJ29" s="265"/>
      <c r="HK29" s="265"/>
      <c r="HL29" s="265"/>
      <c r="HM29" s="265"/>
      <c r="HN29" s="265"/>
      <c r="HO29" s="265"/>
      <c r="HP29" s="265"/>
      <c r="HQ29" s="265"/>
      <c r="HR29" s="265"/>
      <c r="HS29" s="265"/>
      <c r="HT29" s="265"/>
      <c r="HU29" s="265"/>
      <c r="HV29" s="265"/>
      <c r="HW29" s="265"/>
      <c r="HX29" s="265"/>
      <c r="HY29" s="265"/>
      <c r="HZ29" s="265"/>
      <c r="IA29" s="265"/>
      <c r="IB29" s="265"/>
      <c r="IC29" s="265"/>
      <c r="ID29" s="265"/>
      <c r="IE29" s="265"/>
      <c r="IF29" s="265"/>
      <c r="IG29" s="265"/>
      <c r="IH29" s="265"/>
      <c r="II29" s="265"/>
      <c r="IJ29" s="265"/>
      <c r="IK29" s="265"/>
      <c r="IL29" s="265"/>
      <c r="IM29" s="265"/>
      <c r="IN29" s="265"/>
      <c r="IO29" s="265"/>
      <c r="IP29" s="265"/>
      <c r="IQ29" s="265"/>
      <c r="IR29" s="265"/>
      <c r="IS29" s="265"/>
      <c r="IT29" s="265"/>
      <c r="IU29" s="265"/>
      <c r="IV29" s="265"/>
      <c r="IW29" s="265"/>
      <c r="IX29" s="265"/>
      <c r="IY29" s="265"/>
      <c r="IZ29" s="265"/>
      <c r="JA29" s="265"/>
      <c r="JB29" s="265"/>
      <c r="JC29" s="265"/>
      <c r="JD29" s="265"/>
      <c r="JE29" s="265"/>
      <c r="JF29" s="265"/>
      <c r="JG29" s="265"/>
      <c r="JH29" s="265"/>
      <c r="JI29" s="265"/>
      <c r="JJ29" s="265"/>
      <c r="JK29" s="265"/>
      <c r="JL29" s="265"/>
      <c r="JM29" s="265"/>
      <c r="JN29" s="265"/>
      <c r="JO29" s="265"/>
      <c r="JP29" s="265"/>
      <c r="JQ29" s="265"/>
      <c r="JR29" s="265"/>
      <c r="JS29" s="265"/>
      <c r="JT29" s="265"/>
      <c r="JU29" s="265"/>
      <c r="JV29" s="265"/>
      <c r="JW29" s="265"/>
      <c r="JX29" s="265"/>
      <c r="JY29" s="265"/>
      <c r="JZ29" s="265"/>
      <c r="KA29" s="265"/>
      <c r="KB29" s="265"/>
      <c r="KC29" s="265"/>
      <c r="KD29" s="265"/>
      <c r="KE29" s="265"/>
      <c r="KF29" s="265"/>
      <c r="KG29" s="265"/>
      <c r="KH29" s="265"/>
      <c r="KI29" s="265"/>
      <c r="KJ29" s="265"/>
      <c r="KK29" s="265"/>
      <c r="KL29" s="265"/>
      <c r="KM29" s="265"/>
      <c r="KN29" s="265"/>
      <c r="KO29" s="265"/>
      <c r="KP29" s="265"/>
      <c r="KQ29" s="265"/>
      <c r="KR29" s="265"/>
      <c r="KS29" s="265"/>
      <c r="KT29" s="265"/>
      <c r="KU29" s="265"/>
      <c r="KV29" s="265"/>
      <c r="KW29" s="265"/>
      <c r="KX29" s="265"/>
      <c r="KY29" s="265"/>
      <c r="KZ29" s="265"/>
      <c r="LA29" s="265"/>
      <c r="LB29" s="265"/>
      <c r="LC29" s="265"/>
      <c r="LD29" s="265"/>
      <c r="LE29" s="265"/>
      <c r="LF29" s="265"/>
      <c r="LG29" s="265"/>
      <c r="LH29" s="265"/>
      <c r="LI29" s="265"/>
      <c r="LJ29" s="265"/>
      <c r="LK29" s="265"/>
      <c r="LL29" s="265"/>
      <c r="LM29" s="265"/>
      <c r="LN29" s="265"/>
      <c r="LO29" s="265"/>
      <c r="LP29" s="265"/>
      <c r="LQ29" s="265"/>
      <c r="LR29" s="265"/>
      <c r="LS29" s="265"/>
      <c r="LT29" s="265"/>
      <c r="LU29" s="265"/>
      <c r="LV29" s="265"/>
      <c r="LW29" s="265"/>
      <c r="LX29" s="265"/>
      <c r="LY29" s="265"/>
      <c r="LZ29" s="265"/>
      <c r="MA29" s="265"/>
      <c r="MB29" s="265"/>
      <c r="MC29" s="265"/>
      <c r="MD29" s="265"/>
      <c r="ME29" s="265"/>
      <c r="MF29" s="265"/>
      <c r="MG29" s="265"/>
      <c r="MH29" s="265"/>
      <c r="MI29" s="265"/>
      <c r="MJ29" s="265"/>
      <c r="MK29" s="265"/>
      <c r="ML29" s="265"/>
      <c r="MM29" s="265"/>
      <c r="MN29" s="265"/>
      <c r="MO29" s="265"/>
      <c r="MP29" s="265"/>
      <c r="MQ29" s="265"/>
      <c r="MR29" s="265"/>
      <c r="MS29" s="265"/>
      <c r="MT29" s="265"/>
      <c r="MU29" s="265"/>
      <c r="MV29" s="265"/>
      <c r="MW29" s="265"/>
      <c r="MX29" s="265"/>
      <c r="MY29" s="265"/>
      <c r="MZ29" s="265"/>
      <c r="NA29" s="265"/>
      <c r="NB29" s="265"/>
      <c r="NC29" s="265"/>
      <c r="ND29" s="265"/>
      <c r="NE29" s="265"/>
      <c r="NF29" s="265"/>
      <c r="NG29" s="265"/>
      <c r="NH29" s="265"/>
      <c r="NI29" s="265"/>
      <c r="NJ29" s="265"/>
      <c r="NK29" s="265"/>
      <c r="NL29" s="265"/>
      <c r="NM29" s="265"/>
      <c r="NN29" s="265"/>
      <c r="NO29" s="265"/>
      <c r="NP29" s="265"/>
      <c r="NQ29" s="265"/>
      <c r="NR29" s="265"/>
      <c r="NS29" s="265"/>
      <c r="NT29" s="265"/>
      <c r="NU29" s="265"/>
      <c r="NV29" s="265"/>
      <c r="NW29" s="265"/>
      <c r="NX29" s="265"/>
      <c r="NY29" s="265"/>
      <c r="NZ29" s="265"/>
      <c r="OA29" s="265"/>
      <c r="OB29" s="265"/>
      <c r="OC29" s="265"/>
      <c r="OD29" s="265"/>
      <c r="OE29" s="265"/>
      <c r="OF29" s="265"/>
      <c r="OG29" s="265"/>
      <c r="OH29" s="265"/>
      <c r="OI29" s="265"/>
      <c r="OJ29" s="265"/>
      <c r="OK29" s="265"/>
      <c r="OL29" s="265"/>
      <c r="OM29" s="265"/>
      <c r="ON29" s="265"/>
      <c r="OO29" s="265"/>
      <c r="OP29" s="265"/>
      <c r="OQ29" s="265"/>
      <c r="OR29" s="265"/>
      <c r="OS29" s="265"/>
      <c r="OT29" s="265"/>
      <c r="OU29" s="265"/>
      <c r="OV29" s="265"/>
      <c r="OW29" s="265"/>
      <c r="OX29" s="265"/>
      <c r="OY29" s="265"/>
      <c r="OZ29" s="265"/>
      <c r="PA29" s="265"/>
      <c r="PB29" s="265"/>
      <c r="PC29" s="265"/>
      <c r="PD29" s="265"/>
      <c r="PE29" s="265"/>
      <c r="PF29" s="265"/>
      <c r="PG29" s="265"/>
      <c r="PH29" s="265"/>
      <c r="PI29" s="265"/>
      <c r="PJ29" s="265"/>
      <c r="PK29" s="265"/>
      <c r="PL29" s="265"/>
      <c r="PM29" s="265"/>
      <c r="PN29" s="265"/>
      <c r="PO29" s="265"/>
      <c r="PP29" s="265"/>
      <c r="PQ29" s="265"/>
      <c r="PR29" s="265"/>
      <c r="PS29" s="265"/>
      <c r="PT29" s="265"/>
      <c r="PU29" s="265"/>
      <c r="PV29" s="265"/>
      <c r="PW29" s="265"/>
      <c r="PX29" s="265"/>
      <c r="PY29" s="265"/>
      <c r="PZ29" s="265"/>
      <c r="QA29" s="265"/>
      <c r="QB29" s="265"/>
      <c r="QC29" s="265"/>
      <c r="QD29" s="265"/>
      <c r="QE29" s="265"/>
      <c r="QF29" s="265"/>
      <c r="QG29" s="265"/>
      <c r="QH29" s="265"/>
      <c r="QI29" s="265"/>
      <c r="QJ29" s="265"/>
      <c r="QK29" s="265"/>
      <c r="QL29" s="265"/>
      <c r="QM29" s="265"/>
      <c r="QN29" s="265"/>
      <c r="QO29" s="265"/>
      <c r="QP29" s="265"/>
      <c r="QQ29" s="265"/>
      <c r="QR29" s="265"/>
      <c r="QS29" s="265"/>
      <c r="QT29" s="265"/>
      <c r="QU29" s="265"/>
      <c r="QV29" s="265"/>
      <c r="QW29" s="265"/>
      <c r="QX29" s="265"/>
      <c r="QY29" s="265"/>
      <c r="QZ29" s="265"/>
      <c r="RA29" s="265"/>
      <c r="RB29" s="265"/>
      <c r="RC29" s="265"/>
      <c r="RD29" s="265"/>
      <c r="RE29" s="265"/>
      <c r="RF29" s="265"/>
      <c r="RG29" s="265"/>
      <c r="RH29" s="265"/>
      <c r="RI29" s="265"/>
      <c r="RJ29" s="265"/>
      <c r="RK29" s="265"/>
      <c r="RL29" s="265"/>
      <c r="RM29" s="265"/>
      <c r="RN29" s="265"/>
      <c r="RO29" s="265"/>
      <c r="RP29" s="265"/>
      <c r="RQ29" s="265"/>
      <c r="RR29" s="265"/>
      <c r="RS29" s="265"/>
      <c r="RT29" s="265"/>
      <c r="RU29" s="265"/>
      <c r="RV29" s="265"/>
      <c r="RW29" s="265"/>
      <c r="RX29" s="265"/>
      <c r="RY29" s="265"/>
      <c r="RZ29" s="265"/>
      <c r="SA29" s="265"/>
      <c r="SB29" s="265"/>
      <c r="SC29" s="265"/>
      <c r="SD29" s="265"/>
      <c r="SE29" s="265"/>
      <c r="SF29" s="265"/>
      <c r="SG29" s="265"/>
      <c r="SH29" s="265"/>
      <c r="SI29" s="265"/>
      <c r="SJ29" s="265"/>
      <c r="SK29" s="265"/>
      <c r="SL29" s="265"/>
      <c r="SM29" s="265"/>
      <c r="SN29" s="265"/>
      <c r="SO29" s="265"/>
      <c r="SP29" s="265"/>
      <c r="SQ29" s="265"/>
      <c r="SR29" s="265"/>
      <c r="SS29" s="265"/>
      <c r="ST29" s="265"/>
      <c r="SU29" s="265"/>
      <c r="SV29" s="265"/>
      <c r="SW29" s="265"/>
      <c r="SX29" s="265"/>
      <c r="SY29" s="265"/>
      <c r="SZ29" s="265"/>
      <c r="TA29" s="265"/>
      <c r="TB29" s="265"/>
      <c r="TC29" s="265"/>
      <c r="TD29" s="265"/>
      <c r="TE29" s="265"/>
      <c r="TF29" s="265"/>
      <c r="TG29" s="265"/>
      <c r="TH29" s="265"/>
      <c r="TI29" s="265"/>
      <c r="TJ29" s="265"/>
      <c r="TK29" s="265"/>
      <c r="TL29" s="265"/>
      <c r="TM29" s="265"/>
      <c r="TN29" s="265"/>
      <c r="TO29" s="265"/>
      <c r="TP29" s="265"/>
      <c r="TQ29" s="265"/>
      <c r="TR29" s="265"/>
      <c r="TS29" s="265"/>
      <c r="TT29" s="265"/>
      <c r="TU29" s="265"/>
      <c r="TV29" s="265"/>
      <c r="TW29" s="265"/>
      <c r="TX29" s="265"/>
      <c r="TY29" s="265"/>
      <c r="TZ29" s="265"/>
      <c r="UA29" s="265"/>
      <c r="UB29" s="265"/>
      <c r="UC29" s="265"/>
      <c r="UD29" s="265"/>
      <c r="UE29" s="265"/>
      <c r="UF29" s="265"/>
      <c r="UG29" s="265"/>
      <c r="UH29" s="265"/>
      <c r="UI29" s="265"/>
      <c r="UJ29" s="265"/>
      <c r="UK29" s="265"/>
      <c r="UL29" s="265"/>
      <c r="UM29" s="265"/>
      <c r="UN29" s="265"/>
      <c r="UO29" s="265"/>
      <c r="UP29" s="265"/>
      <c r="UQ29" s="265"/>
      <c r="UR29" s="265"/>
      <c r="US29" s="265"/>
      <c r="UT29" s="265"/>
      <c r="UU29" s="265"/>
      <c r="UV29" s="265"/>
      <c r="UW29" s="265"/>
      <c r="UX29" s="265"/>
      <c r="UY29" s="265"/>
      <c r="UZ29" s="265"/>
      <c r="VA29" s="265"/>
      <c r="VB29" s="265"/>
      <c r="VC29" s="265"/>
      <c r="VD29" s="265"/>
      <c r="VE29" s="265"/>
      <c r="VF29" s="265"/>
      <c r="VG29" s="265"/>
      <c r="VH29" s="265"/>
      <c r="VI29" s="265"/>
      <c r="VJ29" s="265"/>
      <c r="VK29" s="265"/>
      <c r="VL29" s="265"/>
      <c r="VM29" s="265"/>
      <c r="VN29" s="265"/>
      <c r="VO29" s="265"/>
      <c r="VP29" s="265"/>
      <c r="VQ29" s="265"/>
      <c r="VR29" s="265"/>
      <c r="VS29" s="265"/>
      <c r="VT29" s="265"/>
      <c r="VU29" s="265"/>
      <c r="VV29" s="265"/>
      <c r="VW29" s="265"/>
      <c r="VX29" s="265"/>
      <c r="VY29" s="265"/>
      <c r="VZ29" s="265"/>
      <c r="WA29" s="265"/>
      <c r="WB29" s="265"/>
      <c r="WC29" s="265"/>
      <c r="WD29" s="265"/>
      <c r="WE29" s="265"/>
      <c r="WF29" s="265"/>
      <c r="WG29" s="265"/>
      <c r="WH29" s="265"/>
      <c r="WI29" s="265"/>
      <c r="WJ29" s="265"/>
      <c r="WK29" s="265"/>
      <c r="WL29" s="265"/>
      <c r="WM29" s="265"/>
      <c r="WN29" s="265"/>
      <c r="WO29" s="265"/>
      <c r="WP29" s="265"/>
      <c r="WQ29" s="265"/>
      <c r="WR29" s="265"/>
      <c r="WS29" s="265"/>
      <c r="WT29" s="265"/>
      <c r="WU29" s="265"/>
      <c r="WV29" s="265"/>
      <c r="WW29" s="265"/>
      <c r="WX29" s="265"/>
      <c r="WY29" s="265"/>
      <c r="WZ29" s="265"/>
      <c r="XA29" s="265"/>
      <c r="XB29" s="265"/>
      <c r="XC29" s="265"/>
      <c r="XD29" s="265"/>
      <c r="XE29" s="265"/>
      <c r="XF29" s="265"/>
      <c r="XG29" s="265"/>
      <c r="XH29" s="265"/>
      <c r="XI29" s="265"/>
      <c r="XJ29" s="265"/>
      <c r="XK29" s="265"/>
      <c r="XL29" s="265"/>
      <c r="XM29" s="265"/>
      <c r="XN29" s="265"/>
      <c r="XO29" s="265"/>
      <c r="XP29" s="265"/>
      <c r="XQ29" s="265"/>
      <c r="XR29" s="265"/>
      <c r="XS29" s="265"/>
      <c r="XT29" s="265"/>
      <c r="XU29" s="265"/>
      <c r="XV29" s="265"/>
      <c r="XW29" s="265"/>
      <c r="XX29" s="265"/>
      <c r="XY29" s="265"/>
      <c r="XZ29" s="265"/>
      <c r="YA29" s="265"/>
      <c r="YB29" s="265"/>
      <c r="YC29" s="265"/>
      <c r="YD29" s="265"/>
      <c r="YE29" s="265"/>
      <c r="YF29" s="265"/>
      <c r="YG29" s="265"/>
      <c r="YH29" s="265"/>
      <c r="YI29" s="265"/>
      <c r="YJ29" s="265"/>
      <c r="YK29" s="265"/>
      <c r="YL29" s="265"/>
      <c r="YM29" s="265"/>
      <c r="YN29" s="265"/>
      <c r="YO29" s="265"/>
      <c r="YP29" s="265"/>
      <c r="YQ29" s="265"/>
      <c r="YR29" s="265"/>
      <c r="YS29" s="265"/>
      <c r="YT29" s="265"/>
      <c r="YU29" s="265"/>
      <c r="YV29" s="265"/>
      <c r="YW29" s="265"/>
      <c r="YX29" s="265"/>
      <c r="YY29" s="265"/>
      <c r="YZ29" s="265"/>
      <c r="ZA29" s="265"/>
      <c r="ZB29" s="265"/>
      <c r="ZC29" s="265"/>
      <c r="ZD29" s="265"/>
      <c r="ZE29" s="265"/>
      <c r="ZF29" s="265"/>
      <c r="ZG29" s="265"/>
      <c r="ZH29" s="265"/>
      <c r="ZI29" s="265"/>
      <c r="ZJ29" s="265"/>
      <c r="ZK29" s="265"/>
      <c r="ZL29" s="265"/>
      <c r="ZM29" s="265"/>
      <c r="ZN29" s="265"/>
      <c r="ZO29" s="265"/>
      <c r="ZP29" s="265"/>
      <c r="ZQ29" s="265"/>
      <c r="ZR29" s="265"/>
      <c r="ZS29" s="265"/>
      <c r="ZT29" s="265"/>
      <c r="ZU29" s="265"/>
      <c r="ZV29" s="265"/>
      <c r="ZW29" s="265"/>
      <c r="ZX29" s="265"/>
      <c r="ZY29" s="265"/>
      <c r="ZZ29" s="265"/>
      <c r="AAA29" s="265"/>
      <c r="AAB29" s="265"/>
      <c r="AAC29" s="265"/>
      <c r="AAD29" s="265"/>
      <c r="AAE29" s="265"/>
      <c r="AAF29" s="265"/>
      <c r="AAG29" s="265"/>
      <c r="AAH29" s="265"/>
      <c r="AAI29" s="265"/>
      <c r="AAJ29" s="265"/>
      <c r="AAK29" s="265"/>
      <c r="AAL29" s="265"/>
      <c r="AAM29" s="265"/>
      <c r="AAN29" s="265"/>
      <c r="AAO29" s="265"/>
      <c r="AAP29" s="265"/>
      <c r="AAQ29" s="265"/>
      <c r="AAR29" s="265"/>
      <c r="AAS29" s="265"/>
      <c r="AAT29" s="265"/>
      <c r="AAU29" s="265"/>
      <c r="AAV29" s="265"/>
      <c r="AAW29" s="265"/>
      <c r="AAX29" s="265"/>
      <c r="AAY29" s="265"/>
      <c r="AAZ29" s="265"/>
      <c r="ABA29" s="265"/>
      <c r="ABB29" s="265"/>
      <c r="ABC29" s="265"/>
      <c r="ABD29" s="265"/>
      <c r="ABE29" s="265"/>
      <c r="ABF29" s="265"/>
      <c r="ABG29" s="265"/>
      <c r="ABH29" s="265"/>
      <c r="ABI29" s="265"/>
      <c r="ABJ29" s="265"/>
      <c r="ABK29" s="265"/>
      <c r="ABL29" s="265"/>
      <c r="ABM29" s="265"/>
      <c r="ABN29" s="265"/>
      <c r="ABO29" s="265"/>
      <c r="ABP29" s="265"/>
      <c r="ABQ29" s="265"/>
      <c r="ABR29" s="265"/>
      <c r="ABS29" s="265"/>
      <c r="ABT29" s="265"/>
      <c r="ABU29" s="265"/>
      <c r="ABV29" s="265"/>
      <c r="ABW29" s="265"/>
      <c r="ABX29" s="265"/>
      <c r="ABY29" s="265"/>
      <c r="ABZ29" s="265"/>
      <c r="ACA29" s="265"/>
      <c r="ACB29" s="265"/>
      <c r="ACC29" s="265"/>
      <c r="ACD29" s="265"/>
      <c r="ACE29" s="265"/>
      <c r="ACF29" s="265"/>
      <c r="ACG29" s="265"/>
      <c r="ACH29" s="265"/>
      <c r="ACI29" s="265"/>
      <c r="ACJ29" s="265"/>
      <c r="ACK29" s="265"/>
      <c r="ACL29" s="265"/>
      <c r="ACM29" s="265"/>
      <c r="ACN29" s="265"/>
      <c r="ACO29" s="265"/>
      <c r="ACP29" s="265"/>
      <c r="ACQ29" s="265"/>
      <c r="ACR29" s="265"/>
      <c r="ACS29" s="265"/>
      <c r="ACT29" s="265"/>
      <c r="ACU29" s="265"/>
      <c r="ACV29" s="265"/>
      <c r="ACW29" s="265"/>
      <c r="ACX29" s="265"/>
      <c r="ACY29" s="265"/>
      <c r="ACZ29" s="265"/>
      <c r="ADA29" s="265"/>
      <c r="ADB29" s="265"/>
      <c r="ADC29" s="265"/>
      <c r="ADD29" s="265"/>
      <c r="ADE29" s="265"/>
      <c r="ADF29" s="265"/>
      <c r="ADG29" s="265"/>
      <c r="ADH29" s="265"/>
      <c r="ADI29" s="265"/>
      <c r="ADJ29" s="265"/>
      <c r="ADK29" s="265"/>
      <c r="ADL29" s="265"/>
      <c r="ADM29" s="265"/>
      <c r="ADN29" s="265"/>
      <c r="ADO29" s="265"/>
      <c r="ADP29" s="265"/>
      <c r="ADQ29" s="265"/>
      <c r="ADR29" s="265"/>
      <c r="ADS29" s="265"/>
      <c r="ADT29" s="265"/>
      <c r="ADU29" s="265"/>
      <c r="ADV29" s="265"/>
      <c r="ADW29" s="265"/>
      <c r="ADX29" s="265"/>
      <c r="ADY29" s="265"/>
      <c r="ADZ29" s="265"/>
      <c r="AEA29" s="265"/>
      <c r="AEB29" s="265"/>
      <c r="AEC29" s="265"/>
      <c r="AED29" s="265"/>
      <c r="AEE29" s="265"/>
      <c r="AEF29" s="265"/>
      <c r="AEG29" s="265"/>
      <c r="AEH29" s="265"/>
      <c r="AEI29" s="265"/>
      <c r="AEJ29" s="265"/>
      <c r="AEK29" s="265"/>
      <c r="AEL29" s="265"/>
      <c r="AEM29" s="265"/>
      <c r="AEN29" s="265"/>
      <c r="AEO29" s="265"/>
      <c r="AEP29" s="265"/>
      <c r="AEQ29" s="265"/>
      <c r="AER29" s="265"/>
      <c r="AES29" s="265"/>
      <c r="AET29" s="265"/>
      <c r="AEU29" s="265"/>
      <c r="AEV29" s="265"/>
      <c r="AEW29" s="265"/>
      <c r="AEX29" s="265"/>
      <c r="AEY29" s="265"/>
      <c r="AEZ29" s="265"/>
      <c r="AFA29" s="265"/>
      <c r="AFB29" s="265"/>
      <c r="AFC29" s="265"/>
      <c r="AFD29" s="265"/>
      <c r="AFE29" s="265"/>
      <c r="AFF29" s="265"/>
      <c r="AFG29" s="265"/>
      <c r="AFH29" s="265"/>
      <c r="AFI29" s="265"/>
      <c r="AFJ29" s="265"/>
      <c r="AFK29" s="265"/>
      <c r="AFL29" s="265"/>
      <c r="AFM29" s="265"/>
      <c r="AFN29" s="265"/>
      <c r="AFO29" s="265"/>
      <c r="AFP29" s="265"/>
      <c r="AFQ29" s="265"/>
      <c r="AFR29" s="265"/>
      <c r="AFS29" s="265"/>
      <c r="AFT29" s="265"/>
      <c r="AFU29" s="265"/>
      <c r="AFV29" s="265"/>
      <c r="AFW29" s="265"/>
      <c r="AFX29" s="265"/>
      <c r="AFY29" s="265"/>
      <c r="AFZ29" s="265"/>
      <c r="AGA29" s="265"/>
      <c r="AGB29" s="265"/>
      <c r="AGC29" s="265"/>
      <c r="AGD29" s="265"/>
      <c r="AGE29" s="265"/>
      <c r="AGF29" s="265"/>
      <c r="AGG29" s="265"/>
      <c r="AGH29" s="265"/>
      <c r="AGI29" s="265"/>
      <c r="AGJ29" s="265"/>
      <c r="AGK29" s="265"/>
      <c r="AGL29" s="265"/>
      <c r="AGM29" s="265"/>
      <c r="AGN29" s="265"/>
      <c r="AGO29" s="265"/>
      <c r="AGP29" s="265"/>
      <c r="AGQ29" s="265"/>
      <c r="AGR29" s="265"/>
      <c r="AGS29" s="265"/>
      <c r="AGT29" s="265"/>
      <c r="AGU29" s="265"/>
      <c r="AGV29" s="265"/>
      <c r="AGW29" s="265"/>
      <c r="AGX29" s="265"/>
      <c r="AGY29" s="265"/>
      <c r="AGZ29" s="265"/>
      <c r="AHA29" s="265"/>
      <c r="AHB29" s="265"/>
      <c r="AHC29" s="265"/>
      <c r="AHD29" s="265"/>
      <c r="AHE29" s="265"/>
      <c r="AHF29" s="265"/>
      <c r="AHG29" s="265"/>
      <c r="AHH29" s="265"/>
      <c r="AHI29" s="265"/>
      <c r="AHJ29" s="265"/>
      <c r="AHK29" s="265"/>
      <c r="AHL29" s="265"/>
      <c r="AHM29" s="265"/>
      <c r="AHN29" s="265"/>
      <c r="AHO29" s="265"/>
      <c r="AHP29" s="265"/>
      <c r="AHQ29" s="265"/>
      <c r="AHR29" s="265"/>
      <c r="AHS29" s="265"/>
      <c r="AHT29" s="265"/>
      <c r="AHU29" s="265"/>
      <c r="AHV29" s="265"/>
      <c r="AHW29" s="265"/>
      <c r="AHX29" s="265"/>
      <c r="AHY29" s="265"/>
      <c r="AHZ29" s="265"/>
      <c r="AIA29" s="265"/>
      <c r="AIB29" s="265"/>
      <c r="AIC29" s="265"/>
      <c r="AID29" s="265"/>
      <c r="AIE29" s="265"/>
      <c r="AIF29" s="265"/>
      <c r="AIG29" s="265"/>
      <c r="AIH29" s="265"/>
      <c r="AII29" s="265"/>
      <c r="AIJ29" s="265"/>
      <c r="AIK29" s="265"/>
      <c r="AIL29" s="265"/>
      <c r="AIM29" s="265"/>
      <c r="AIN29" s="265"/>
      <c r="AIO29" s="265"/>
      <c r="AIP29" s="265"/>
      <c r="AIQ29" s="265"/>
      <c r="AIR29" s="265"/>
      <c r="AIS29" s="265"/>
      <c r="AIT29" s="265"/>
      <c r="AIU29" s="265"/>
      <c r="AIV29" s="265"/>
      <c r="AIW29" s="265"/>
      <c r="AIX29" s="265"/>
      <c r="AIY29" s="265"/>
      <c r="AIZ29" s="265"/>
      <c r="AJA29" s="265"/>
      <c r="AJB29" s="265"/>
      <c r="AJC29" s="265"/>
      <c r="AJD29" s="265"/>
      <c r="AJE29" s="265"/>
      <c r="AJF29" s="265"/>
      <c r="AJG29" s="265"/>
      <c r="AJH29" s="265"/>
      <c r="AJI29" s="265"/>
      <c r="AJJ29" s="265"/>
      <c r="AJK29" s="265"/>
      <c r="AJL29" s="265"/>
      <c r="AJM29" s="265"/>
      <c r="AJN29" s="265"/>
      <c r="AJO29" s="265"/>
      <c r="AJP29" s="265"/>
      <c r="AJQ29" s="265"/>
      <c r="AJR29" s="265"/>
      <c r="AJS29" s="265"/>
      <c r="AJT29" s="265"/>
      <c r="AJU29" s="265"/>
      <c r="AJV29" s="265"/>
      <c r="AJW29" s="265"/>
      <c r="AJX29" s="265"/>
      <c r="AJY29" s="265"/>
      <c r="AJZ29" s="265"/>
      <c r="AKA29" s="265"/>
      <c r="AKB29" s="265"/>
      <c r="AKC29" s="265"/>
      <c r="AKD29" s="265"/>
      <c r="AKE29" s="265"/>
      <c r="AKF29" s="265"/>
      <c r="AKG29" s="265"/>
      <c r="AKH29" s="265"/>
      <c r="AKI29" s="265"/>
      <c r="AKJ29" s="265"/>
      <c r="AKK29" s="265"/>
      <c r="AKL29" s="265"/>
      <c r="AKM29" s="265"/>
      <c r="AKN29" s="265"/>
      <c r="AKO29" s="265"/>
      <c r="AKP29" s="265"/>
      <c r="AKQ29" s="265"/>
      <c r="AKR29" s="265"/>
      <c r="AKS29" s="265"/>
      <c r="AKT29" s="265"/>
      <c r="AKU29" s="265"/>
      <c r="AKV29" s="265"/>
      <c r="AKW29" s="265"/>
      <c r="AKX29" s="265"/>
      <c r="AKY29" s="265"/>
      <c r="AKZ29" s="265"/>
      <c r="ALA29" s="265"/>
      <c r="ALB29" s="265"/>
      <c r="ALC29" s="265"/>
      <c r="ALD29" s="265"/>
      <c r="ALE29" s="265"/>
      <c r="ALF29" s="265"/>
      <c r="ALG29" s="265"/>
      <c r="ALH29" s="265"/>
      <c r="ALI29" s="265"/>
      <c r="ALJ29" s="265"/>
      <c r="ALK29" s="265"/>
      <c r="ALL29" s="265"/>
      <c r="ALM29" s="265"/>
      <c r="ALN29" s="265"/>
      <c r="ALO29" s="265"/>
      <c r="ALP29" s="265"/>
      <c r="ALQ29" s="265"/>
      <c r="ALR29" s="265"/>
      <c r="ALS29" s="265"/>
      <c r="ALT29" s="265"/>
      <c r="ALU29" s="265"/>
      <c r="ALV29" s="265"/>
      <c r="ALW29" s="265"/>
      <c r="ALX29" s="265"/>
      <c r="ALY29" s="265"/>
      <c r="ALZ29" s="265"/>
      <c r="AMA29" s="265"/>
      <c r="AMB29" s="265"/>
      <c r="AMC29" s="265"/>
      <c r="AMD29" s="265"/>
      <c r="AME29" s="265"/>
      <c r="AMF29" s="265"/>
      <c r="AMG29" s="265"/>
      <c r="AMH29" s="265"/>
      <c r="AMI29" s="265"/>
      <c r="AMJ29" s="265"/>
      <c r="AMK29" s="265"/>
    </row>
    <row r="30" spans="1:1025" s="265" customFormat="1" ht="30" customHeight="1">
      <c r="A30" s="313">
        <v>22</v>
      </c>
      <c r="B30" s="314" t="s">
        <v>1360</v>
      </c>
      <c r="C30" s="313" t="s">
        <v>1361</v>
      </c>
      <c r="D30" s="315" t="s">
        <v>1362</v>
      </c>
      <c r="E30" s="313" t="s">
        <v>1317</v>
      </c>
      <c r="F30" s="314" t="s">
        <v>1363</v>
      </c>
      <c r="G30" s="316">
        <f>11*1.2</f>
        <v>13.2</v>
      </c>
      <c r="H30" s="316">
        <f t="shared" si="2"/>
        <v>12</v>
      </c>
      <c r="I30" s="313">
        <v>10</v>
      </c>
      <c r="J30" s="317">
        <f t="shared" si="3"/>
        <v>1.2</v>
      </c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</row>
    <row r="31" spans="1:1025" s="265" customFormat="1" ht="30" customHeight="1">
      <c r="A31" s="313">
        <v>23</v>
      </c>
      <c r="B31" s="314" t="s">
        <v>1364</v>
      </c>
      <c r="C31" s="313" t="s">
        <v>1365</v>
      </c>
      <c r="D31" s="315" t="s">
        <v>1366</v>
      </c>
      <c r="E31" s="313" t="s">
        <v>1317</v>
      </c>
      <c r="F31" s="314" t="s">
        <v>1363</v>
      </c>
      <c r="G31" s="316">
        <f>11*1.2</f>
        <v>13.2</v>
      </c>
      <c r="H31" s="316">
        <f t="shared" si="2"/>
        <v>12</v>
      </c>
      <c r="I31" s="313">
        <v>10</v>
      </c>
      <c r="J31" s="317">
        <f t="shared" si="3"/>
        <v>1.2</v>
      </c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</row>
    <row r="32" spans="1:1025" s="265" customFormat="1" ht="30.75" customHeight="1">
      <c r="A32" s="313">
        <v>24</v>
      </c>
      <c r="B32" s="314" t="s">
        <v>1367</v>
      </c>
      <c r="C32" s="307" t="s">
        <v>1368</v>
      </c>
      <c r="D32" s="315" t="s">
        <v>1369</v>
      </c>
      <c r="E32" s="313" t="s">
        <v>1317</v>
      </c>
      <c r="F32" s="314" t="s">
        <v>1363</v>
      </c>
      <c r="G32" s="316">
        <f>11*1.2</f>
        <v>13.2</v>
      </c>
      <c r="H32" s="316">
        <f t="shared" si="2"/>
        <v>12</v>
      </c>
      <c r="I32" s="313">
        <v>10</v>
      </c>
      <c r="J32" s="317">
        <f t="shared" si="3"/>
        <v>1.2</v>
      </c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</row>
    <row r="33" spans="1:30" s="265" customFormat="1" ht="33" customHeight="1">
      <c r="A33" s="313">
        <v>25</v>
      </c>
      <c r="B33" s="314" t="s">
        <v>1370</v>
      </c>
      <c r="C33" s="313" t="s">
        <v>1371</v>
      </c>
      <c r="D33" s="319" t="s">
        <v>1372</v>
      </c>
      <c r="E33" s="313" t="s">
        <v>1317</v>
      </c>
      <c r="F33" s="318">
        <v>25</v>
      </c>
      <c r="G33" s="316">
        <v>297</v>
      </c>
      <c r="H33" s="316">
        <f t="shared" si="2"/>
        <v>270</v>
      </c>
      <c r="I33" s="313">
        <v>10</v>
      </c>
      <c r="J33" s="317">
        <f t="shared" si="3"/>
        <v>27</v>
      </c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</row>
    <row r="34" spans="1:30" s="265" customFormat="1" ht="42" customHeight="1">
      <c r="A34" s="313">
        <v>26</v>
      </c>
      <c r="B34" s="314" t="s">
        <v>1373</v>
      </c>
      <c r="C34" s="313" t="s">
        <v>1374</v>
      </c>
      <c r="D34" s="319" t="s">
        <v>1375</v>
      </c>
      <c r="E34" s="313" t="s">
        <v>1317</v>
      </c>
      <c r="F34" s="318">
        <v>25</v>
      </c>
      <c r="G34" s="316">
        <v>187</v>
      </c>
      <c r="H34" s="316">
        <f t="shared" si="2"/>
        <v>170</v>
      </c>
      <c r="I34" s="313">
        <v>10</v>
      </c>
      <c r="J34" s="317">
        <f t="shared" si="3"/>
        <v>17</v>
      </c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</row>
    <row r="35" spans="1:30" s="265" customFormat="1" ht="15.75" customHeight="1">
      <c r="A35" s="313">
        <v>27</v>
      </c>
      <c r="B35" s="314" t="s">
        <v>1376</v>
      </c>
      <c r="C35" s="307" t="s">
        <v>1377</v>
      </c>
      <c r="D35" s="315" t="s">
        <v>1378</v>
      </c>
      <c r="E35" s="313" t="s">
        <v>1317</v>
      </c>
      <c r="F35" s="313">
        <v>120</v>
      </c>
      <c r="G35" s="316">
        <v>23.1</v>
      </c>
      <c r="H35" s="316">
        <f t="shared" si="2"/>
        <v>21</v>
      </c>
      <c r="I35" s="313">
        <v>10</v>
      </c>
      <c r="J35" s="317">
        <f t="shared" si="3"/>
        <v>2.1</v>
      </c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</row>
    <row r="36" spans="1:30" s="265" customFormat="1" ht="15.75" customHeight="1">
      <c r="A36" s="313">
        <v>28</v>
      </c>
      <c r="B36" s="314" t="s">
        <v>1379</v>
      </c>
      <c r="C36" s="313" t="s">
        <v>1380</v>
      </c>
      <c r="D36" s="315" t="s">
        <v>1381</v>
      </c>
      <c r="E36" s="313" t="s">
        <v>1317</v>
      </c>
      <c r="F36" s="313">
        <v>250</v>
      </c>
      <c r="G36" s="316">
        <v>17.55</v>
      </c>
      <c r="H36" s="316">
        <f t="shared" si="2"/>
        <v>15.954545454545455</v>
      </c>
      <c r="I36" s="313">
        <v>10</v>
      </c>
      <c r="J36" s="317">
        <f t="shared" si="3"/>
        <v>1.5954545454545455</v>
      </c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</row>
    <row r="37" spans="1:30" s="265" customFormat="1" ht="15.75" customHeight="1">
      <c r="A37" s="313">
        <v>29</v>
      </c>
      <c r="B37" s="314" t="s">
        <v>1382</v>
      </c>
      <c r="C37" s="307" t="s">
        <v>1383</v>
      </c>
      <c r="D37" s="315" t="s">
        <v>1384</v>
      </c>
      <c r="E37" s="313" t="s">
        <v>1317</v>
      </c>
      <c r="F37" s="313">
        <v>156</v>
      </c>
      <c r="G37" s="316">
        <v>20.9</v>
      </c>
      <c r="H37" s="316">
        <f t="shared" si="2"/>
        <v>19</v>
      </c>
      <c r="I37" s="313">
        <v>10</v>
      </c>
      <c r="J37" s="317">
        <f t="shared" si="3"/>
        <v>1.8999999999999997</v>
      </c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</row>
    <row r="38" spans="1:30" s="265" customFormat="1" ht="10.35" customHeight="1">
      <c r="A38" s="840"/>
      <c r="B38" s="840"/>
      <c r="C38" s="840"/>
      <c r="D38" s="840"/>
      <c r="E38" s="840"/>
      <c r="F38" s="840"/>
      <c r="G38" s="840"/>
      <c r="H38" s="840"/>
      <c r="I38" s="840"/>
      <c r="J38" s="840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</row>
    <row r="39" spans="1:30" s="269" customFormat="1" ht="24.2" customHeight="1">
      <c r="A39" s="841" t="s">
        <v>1385</v>
      </c>
      <c r="B39" s="841"/>
      <c r="C39" s="841"/>
      <c r="D39" s="841"/>
      <c r="E39" s="841"/>
      <c r="F39" s="841"/>
      <c r="G39" s="841"/>
      <c r="H39" s="841"/>
      <c r="I39" s="841"/>
      <c r="J39" s="841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</row>
    <row r="40" spans="1:30" s="265" customFormat="1" ht="45.75" customHeight="1">
      <c r="A40" s="313">
        <v>30</v>
      </c>
      <c r="B40" s="311" t="s">
        <v>1386</v>
      </c>
      <c r="C40" s="307" t="s">
        <v>1387</v>
      </c>
      <c r="D40" s="315" t="s">
        <v>1388</v>
      </c>
      <c r="E40" s="313" t="s">
        <v>1317</v>
      </c>
      <c r="F40" s="313">
        <v>8</v>
      </c>
      <c r="G40" s="316">
        <v>1144</v>
      </c>
      <c r="H40" s="316">
        <f t="shared" ref="H40:H49" si="4">G40-J40</f>
        <v>1040</v>
      </c>
      <c r="I40" s="313">
        <v>10</v>
      </c>
      <c r="J40" s="317">
        <f t="shared" ref="J40:J47" si="5">G40/110*I40</f>
        <v>104</v>
      </c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</row>
    <row r="41" spans="1:30" s="265" customFormat="1" ht="45.75" customHeight="1">
      <c r="A41" s="313">
        <v>31</v>
      </c>
      <c r="B41" s="314" t="s">
        <v>1389</v>
      </c>
      <c r="C41" s="313" t="s">
        <v>1390</v>
      </c>
      <c r="D41" s="315" t="s">
        <v>1391</v>
      </c>
      <c r="E41" s="313" t="s">
        <v>1317</v>
      </c>
      <c r="F41" s="313">
        <v>10</v>
      </c>
      <c r="G41" s="316">
        <f>990*1.2</f>
        <v>1188</v>
      </c>
      <c r="H41" s="316">
        <f t="shared" si="4"/>
        <v>1080</v>
      </c>
      <c r="I41" s="313">
        <v>10</v>
      </c>
      <c r="J41" s="317">
        <f t="shared" si="5"/>
        <v>108</v>
      </c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</row>
    <row r="42" spans="1:30" s="265" customFormat="1" ht="45.75" customHeight="1">
      <c r="A42" s="313">
        <v>32</v>
      </c>
      <c r="B42" s="314" t="s">
        <v>1392</v>
      </c>
      <c r="C42" s="313" t="s">
        <v>1393</v>
      </c>
      <c r="D42" s="315" t="s">
        <v>1394</v>
      </c>
      <c r="E42" s="313" t="s">
        <v>1317</v>
      </c>
      <c r="F42" s="313">
        <v>1</v>
      </c>
      <c r="G42" s="316">
        <f>1100*1.2</f>
        <v>1320</v>
      </c>
      <c r="H42" s="316">
        <f t="shared" si="4"/>
        <v>1200</v>
      </c>
      <c r="I42" s="313">
        <v>10</v>
      </c>
      <c r="J42" s="317">
        <f t="shared" si="5"/>
        <v>120</v>
      </c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</row>
    <row r="43" spans="1:30" s="265" customFormat="1" ht="45.75" customHeight="1">
      <c r="A43" s="313">
        <v>33</v>
      </c>
      <c r="B43" s="314" t="s">
        <v>1395</v>
      </c>
      <c r="C43" s="313" t="s">
        <v>1396</v>
      </c>
      <c r="D43" s="315" t="s">
        <v>1397</v>
      </c>
      <c r="E43" s="313" t="s">
        <v>1317</v>
      </c>
      <c r="F43" s="313">
        <v>1</v>
      </c>
      <c r="G43" s="316">
        <f>2750*1.2</f>
        <v>3300</v>
      </c>
      <c r="H43" s="316">
        <f t="shared" si="4"/>
        <v>3000</v>
      </c>
      <c r="I43" s="313">
        <v>10</v>
      </c>
      <c r="J43" s="317">
        <f t="shared" si="5"/>
        <v>300</v>
      </c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</row>
    <row r="44" spans="1:30" s="265" customFormat="1" ht="45.75" customHeight="1">
      <c r="A44" s="313">
        <v>34</v>
      </c>
      <c r="B44" s="314" t="s">
        <v>1398</v>
      </c>
      <c r="C44" s="313" t="s">
        <v>1399</v>
      </c>
      <c r="D44" s="315" t="s">
        <v>1400</v>
      </c>
      <c r="E44" s="313" t="s">
        <v>1317</v>
      </c>
      <c r="F44" s="313">
        <v>1</v>
      </c>
      <c r="G44" s="316">
        <f>25960*1.2</f>
        <v>31152</v>
      </c>
      <c r="H44" s="316">
        <f t="shared" si="4"/>
        <v>28320</v>
      </c>
      <c r="I44" s="313">
        <v>10</v>
      </c>
      <c r="J44" s="317">
        <f t="shared" si="5"/>
        <v>2832</v>
      </c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</row>
    <row r="45" spans="1:30" s="265" customFormat="1" ht="45.75" customHeight="1">
      <c r="A45" s="313">
        <v>35</v>
      </c>
      <c r="B45" s="314" t="s">
        <v>1401</v>
      </c>
      <c r="C45" s="313" t="s">
        <v>1402</v>
      </c>
      <c r="D45" s="315" t="s">
        <v>1403</v>
      </c>
      <c r="E45" s="313" t="s">
        <v>1317</v>
      </c>
      <c r="F45" s="313">
        <v>1</v>
      </c>
      <c r="G45" s="316">
        <v>517</v>
      </c>
      <c r="H45" s="316">
        <f t="shared" si="4"/>
        <v>470</v>
      </c>
      <c r="I45" s="313">
        <v>10</v>
      </c>
      <c r="J45" s="317">
        <f t="shared" si="5"/>
        <v>47</v>
      </c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</row>
    <row r="46" spans="1:30" s="265" customFormat="1" ht="45.75" customHeight="1">
      <c r="A46" s="313">
        <v>36</v>
      </c>
      <c r="B46" s="314" t="s">
        <v>1404</v>
      </c>
      <c r="C46" s="313" t="s">
        <v>1405</v>
      </c>
      <c r="D46" s="315" t="s">
        <v>1406</v>
      </c>
      <c r="E46" s="313" t="s">
        <v>1317</v>
      </c>
      <c r="F46" s="313">
        <v>1</v>
      </c>
      <c r="G46" s="316">
        <v>10780</v>
      </c>
      <c r="H46" s="316">
        <f t="shared" si="4"/>
        <v>9800</v>
      </c>
      <c r="I46" s="313">
        <v>10</v>
      </c>
      <c r="J46" s="317">
        <f t="shared" si="5"/>
        <v>980</v>
      </c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</row>
    <row r="47" spans="1:30" s="274" customFormat="1" ht="45.75" customHeight="1">
      <c r="A47" s="313">
        <v>37</v>
      </c>
      <c r="B47" s="314" t="s">
        <v>1407</v>
      </c>
      <c r="C47" s="313" t="s">
        <v>1408</v>
      </c>
      <c r="D47" s="315" t="s">
        <v>1409</v>
      </c>
      <c r="E47" s="313" t="s">
        <v>1317</v>
      </c>
      <c r="F47" s="313">
        <v>1</v>
      </c>
      <c r="G47" s="316">
        <f>9900*1.2</f>
        <v>11880</v>
      </c>
      <c r="H47" s="316">
        <f t="shared" si="4"/>
        <v>10800</v>
      </c>
      <c r="I47" s="313">
        <v>10</v>
      </c>
      <c r="J47" s="317">
        <f t="shared" si="5"/>
        <v>1080</v>
      </c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</row>
    <row r="48" spans="1:30" s="274" customFormat="1" ht="45.75" customHeight="1">
      <c r="A48" s="313">
        <v>38</v>
      </c>
      <c r="B48" s="314" t="s">
        <v>1410</v>
      </c>
      <c r="C48" s="313" t="s">
        <v>1411</v>
      </c>
      <c r="D48" s="315" t="s">
        <v>1412</v>
      </c>
      <c r="E48" s="313" t="s">
        <v>1317</v>
      </c>
      <c r="F48" s="313">
        <v>1</v>
      </c>
      <c r="G48" s="316">
        <f>23400*1.2</f>
        <v>28080</v>
      </c>
      <c r="H48" s="316">
        <f t="shared" si="4"/>
        <v>23400</v>
      </c>
      <c r="I48" s="313">
        <v>20</v>
      </c>
      <c r="J48" s="317">
        <f>G48/120*I48</f>
        <v>4680</v>
      </c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</row>
    <row r="49" spans="1:30" s="265" customFormat="1" ht="32.25" customHeight="1">
      <c r="A49" s="313">
        <v>39</v>
      </c>
      <c r="B49" s="314" t="s">
        <v>1413</v>
      </c>
      <c r="C49" s="313" t="s">
        <v>1414</v>
      </c>
      <c r="D49" s="315" t="s">
        <v>1415</v>
      </c>
      <c r="E49" s="313" t="s">
        <v>1317</v>
      </c>
      <c r="F49" s="313">
        <v>1</v>
      </c>
      <c r="G49" s="316">
        <f>2255*1.2</f>
        <v>2706</v>
      </c>
      <c r="H49" s="316">
        <f t="shared" si="4"/>
        <v>2460</v>
      </c>
      <c r="I49" s="313">
        <v>10</v>
      </c>
      <c r="J49" s="317">
        <f>G49/110*I49</f>
        <v>246</v>
      </c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</row>
    <row r="50" spans="1:30" s="265" customFormat="1" ht="9.9499999999999993" customHeight="1">
      <c r="A50" s="840"/>
      <c r="B50" s="840"/>
      <c r="C50" s="840"/>
      <c r="D50" s="840"/>
      <c r="E50" s="840"/>
      <c r="F50" s="840"/>
      <c r="G50" s="840"/>
      <c r="H50" s="840"/>
      <c r="I50" s="840"/>
      <c r="J50" s="840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</row>
    <row r="51" spans="1:30" s="276" customFormat="1" ht="28.35" customHeight="1">
      <c r="A51" s="842" t="s">
        <v>1775</v>
      </c>
      <c r="B51" s="842"/>
      <c r="C51" s="842"/>
      <c r="D51" s="842"/>
      <c r="E51" s="842"/>
      <c r="F51" s="842"/>
      <c r="G51" s="842"/>
      <c r="H51" s="842"/>
      <c r="I51" s="842"/>
      <c r="J51" s="842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275"/>
      <c r="AA51" s="275"/>
      <c r="AB51" s="275"/>
      <c r="AC51" s="275"/>
      <c r="AD51" s="275"/>
    </row>
    <row r="52" spans="1:30" s="280" customFormat="1" ht="32.25" customHeight="1">
      <c r="A52" s="313">
        <v>40</v>
      </c>
      <c r="B52" s="314" t="s">
        <v>1416</v>
      </c>
      <c r="C52" s="313" t="s">
        <v>1417</v>
      </c>
      <c r="D52" s="315" t="s">
        <v>1418</v>
      </c>
      <c r="E52" s="313" t="s">
        <v>1317</v>
      </c>
      <c r="F52" s="313">
        <v>8</v>
      </c>
      <c r="G52" s="316">
        <v>440</v>
      </c>
      <c r="H52" s="316">
        <f>G52-J52</f>
        <v>400</v>
      </c>
      <c r="I52" s="313">
        <v>10</v>
      </c>
      <c r="J52" s="317">
        <f>G52/110*I52</f>
        <v>40</v>
      </c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</row>
    <row r="53" spans="1:30" s="280" customFormat="1" ht="33.75" customHeight="1">
      <c r="A53" s="313">
        <v>41</v>
      </c>
      <c r="B53" s="314" t="s">
        <v>1419</v>
      </c>
      <c r="C53" s="313" t="s">
        <v>1420</v>
      </c>
      <c r="D53" s="319" t="s">
        <v>1421</v>
      </c>
      <c r="E53" s="313" t="s">
        <v>1317</v>
      </c>
      <c r="F53" s="313">
        <v>12</v>
      </c>
      <c r="G53" s="316">
        <v>506</v>
      </c>
      <c r="H53" s="316">
        <f>G53-J53</f>
        <v>460</v>
      </c>
      <c r="I53" s="313">
        <v>10</v>
      </c>
      <c r="J53" s="317">
        <f>G53/110*I53</f>
        <v>46</v>
      </c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79"/>
      <c r="AD53" s="279"/>
    </row>
    <row r="54" spans="1:30" s="280" customFormat="1" ht="33" customHeight="1">
      <c r="A54" s="313">
        <v>42</v>
      </c>
      <c r="B54" s="314" t="s">
        <v>1422</v>
      </c>
      <c r="C54" s="313" t="s">
        <v>1423</v>
      </c>
      <c r="D54" s="319" t="s">
        <v>1424</v>
      </c>
      <c r="E54" s="313" t="s">
        <v>1317</v>
      </c>
      <c r="F54" s="313">
        <v>8</v>
      </c>
      <c r="G54" s="316">
        <v>440</v>
      </c>
      <c r="H54" s="316">
        <v>340</v>
      </c>
      <c r="I54" s="313">
        <v>10</v>
      </c>
      <c r="J54" s="317">
        <v>34</v>
      </c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</row>
    <row r="55" spans="1:30" s="265" customFormat="1" ht="41.25" customHeight="1">
      <c r="A55" s="313">
        <v>43</v>
      </c>
      <c r="B55" s="314" t="s">
        <v>1425</v>
      </c>
      <c r="C55" s="313" t="s">
        <v>1426</v>
      </c>
      <c r="D55" s="315" t="s">
        <v>1427</v>
      </c>
      <c r="E55" s="313" t="s">
        <v>1317</v>
      </c>
      <c r="F55" s="313">
        <v>1</v>
      </c>
      <c r="G55" s="316">
        <f>1920*1.2</f>
        <v>2304</v>
      </c>
      <c r="H55" s="316">
        <v>1600</v>
      </c>
      <c r="I55" s="313">
        <v>20</v>
      </c>
      <c r="J55" s="317">
        <v>320</v>
      </c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279"/>
    </row>
    <row r="56" spans="1:30" s="265" customFormat="1" ht="20.45" customHeight="1">
      <c r="A56" s="313">
        <v>44</v>
      </c>
      <c r="B56" s="314" t="s">
        <v>1428</v>
      </c>
      <c r="C56" s="313" t="s">
        <v>1429</v>
      </c>
      <c r="D56" s="321" t="s">
        <v>1430</v>
      </c>
      <c r="E56" s="313" t="s">
        <v>1317</v>
      </c>
      <c r="F56" s="313">
        <v>8</v>
      </c>
      <c r="G56" s="316">
        <f>440*1.2</f>
        <v>528</v>
      </c>
      <c r="H56" s="316">
        <f t="shared" ref="H56:H62" si="6">G56-J56</f>
        <v>480</v>
      </c>
      <c r="I56" s="313">
        <v>10</v>
      </c>
      <c r="J56" s="317">
        <f t="shared" ref="J56:J61" si="7">G56/110*I56</f>
        <v>48</v>
      </c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79"/>
      <c r="AC56" s="279"/>
      <c r="AD56" s="279"/>
    </row>
    <row r="57" spans="1:30" s="265" customFormat="1" ht="21.95" customHeight="1">
      <c r="A57" s="313">
        <v>45</v>
      </c>
      <c r="B57" s="314" t="s">
        <v>1431</v>
      </c>
      <c r="C57" s="313">
        <v>1263</v>
      </c>
      <c r="D57" s="321" t="s">
        <v>1432</v>
      </c>
      <c r="E57" s="313" t="s">
        <v>1317</v>
      </c>
      <c r="F57" s="313">
        <v>8</v>
      </c>
      <c r="G57" s="316">
        <f>440*1.2</f>
        <v>528</v>
      </c>
      <c r="H57" s="316">
        <f t="shared" si="6"/>
        <v>480</v>
      </c>
      <c r="I57" s="313">
        <v>10</v>
      </c>
      <c r="J57" s="317">
        <f t="shared" si="7"/>
        <v>48</v>
      </c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264"/>
      <c r="Z57" s="264"/>
      <c r="AA57" s="264"/>
      <c r="AB57" s="264"/>
      <c r="AC57" s="264"/>
      <c r="AD57" s="264"/>
    </row>
    <row r="58" spans="1:30" s="282" customFormat="1" ht="21.95" customHeight="1">
      <c r="A58" s="313">
        <v>46</v>
      </c>
      <c r="B58" s="314" t="s">
        <v>1433</v>
      </c>
      <c r="C58" s="313" t="s">
        <v>1434</v>
      </c>
      <c r="D58" s="321" t="s">
        <v>1435</v>
      </c>
      <c r="E58" s="313" t="s">
        <v>1317</v>
      </c>
      <c r="F58" s="313">
        <v>8</v>
      </c>
      <c r="G58" s="316">
        <f>825*1.2</f>
        <v>990</v>
      </c>
      <c r="H58" s="316">
        <f t="shared" si="6"/>
        <v>900</v>
      </c>
      <c r="I58" s="313">
        <v>10</v>
      </c>
      <c r="J58" s="317">
        <f t="shared" si="7"/>
        <v>90</v>
      </c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</row>
    <row r="59" spans="1:30" s="282" customFormat="1" ht="20.45" customHeight="1">
      <c r="A59" s="313">
        <v>47</v>
      </c>
      <c r="B59" s="314" t="s">
        <v>1436</v>
      </c>
      <c r="C59" s="313">
        <v>1273</v>
      </c>
      <c r="D59" s="321" t="s">
        <v>1437</v>
      </c>
      <c r="E59" s="313" t="s">
        <v>1317</v>
      </c>
      <c r="F59" s="313">
        <v>8</v>
      </c>
      <c r="G59" s="316">
        <f>825*1.2</f>
        <v>990</v>
      </c>
      <c r="H59" s="316">
        <f t="shared" si="6"/>
        <v>900</v>
      </c>
      <c r="I59" s="313">
        <v>10</v>
      </c>
      <c r="J59" s="317">
        <f t="shared" si="7"/>
        <v>90</v>
      </c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  <c r="AC59" s="281"/>
      <c r="AD59" s="281"/>
    </row>
    <row r="60" spans="1:30" s="265" customFormat="1" ht="20.45" customHeight="1">
      <c r="A60" s="313">
        <v>48</v>
      </c>
      <c r="B60" s="314" t="s">
        <v>1438</v>
      </c>
      <c r="C60" s="313" t="s">
        <v>1439</v>
      </c>
      <c r="D60" s="321" t="s">
        <v>1440</v>
      </c>
      <c r="E60" s="313" t="s">
        <v>1317</v>
      </c>
      <c r="F60" s="313">
        <v>6</v>
      </c>
      <c r="G60" s="316">
        <v>594</v>
      </c>
      <c r="H60" s="316">
        <f t="shared" si="6"/>
        <v>540</v>
      </c>
      <c r="I60" s="313">
        <v>10</v>
      </c>
      <c r="J60" s="317">
        <f t="shared" si="7"/>
        <v>54</v>
      </c>
      <c r="K60" s="264"/>
      <c r="L60" s="264"/>
      <c r="M60" s="264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264"/>
      <c r="AB60" s="264"/>
      <c r="AC60" s="264"/>
      <c r="AD60" s="264"/>
    </row>
    <row r="61" spans="1:30" s="274" customFormat="1" ht="20.45" customHeight="1">
      <c r="A61" s="313">
        <v>49</v>
      </c>
      <c r="B61" s="314" t="s">
        <v>1441</v>
      </c>
      <c r="C61" s="313" t="s">
        <v>1442</v>
      </c>
      <c r="D61" s="321" t="s">
        <v>1443</v>
      </c>
      <c r="E61" s="313" t="s">
        <v>1317</v>
      </c>
      <c r="F61" s="313">
        <v>8</v>
      </c>
      <c r="G61" s="316">
        <f>1100*1.2</f>
        <v>1320</v>
      </c>
      <c r="H61" s="316">
        <f t="shared" si="6"/>
        <v>1200</v>
      </c>
      <c r="I61" s="313">
        <v>10</v>
      </c>
      <c r="J61" s="317">
        <f t="shared" si="7"/>
        <v>120</v>
      </c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</row>
    <row r="62" spans="1:30" s="265" customFormat="1" ht="20.45" customHeight="1">
      <c r="A62" s="313">
        <v>50</v>
      </c>
      <c r="B62" s="314" t="s">
        <v>1444</v>
      </c>
      <c r="C62" s="313" t="s">
        <v>1445</v>
      </c>
      <c r="D62" s="321" t="s">
        <v>1446</v>
      </c>
      <c r="E62" s="313" t="s">
        <v>1317</v>
      </c>
      <c r="F62" s="313">
        <v>6</v>
      </c>
      <c r="G62" s="316">
        <f>6840*1.2</f>
        <v>8208</v>
      </c>
      <c r="H62" s="316">
        <f t="shared" si="6"/>
        <v>6840</v>
      </c>
      <c r="I62" s="313">
        <v>20</v>
      </c>
      <c r="J62" s="317">
        <f>G62/120*I62</f>
        <v>1368</v>
      </c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73"/>
      <c r="AD62" s="273"/>
    </row>
    <row r="63" spans="1:30" s="265" customFormat="1" ht="9.9499999999999993" customHeight="1">
      <c r="A63" s="840" t="s">
        <v>1447</v>
      </c>
      <c r="B63" s="840"/>
      <c r="C63" s="840"/>
      <c r="D63" s="840"/>
      <c r="E63" s="840"/>
      <c r="F63" s="840"/>
      <c r="G63" s="840"/>
      <c r="H63" s="840"/>
      <c r="I63" s="840"/>
      <c r="J63" s="840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</row>
    <row r="64" spans="1:30" s="284" customFormat="1" ht="29.1" customHeight="1">
      <c r="A64" s="837" t="s">
        <v>1448</v>
      </c>
      <c r="B64" s="837"/>
      <c r="C64" s="837"/>
      <c r="D64" s="837"/>
      <c r="E64" s="837"/>
      <c r="F64" s="837"/>
      <c r="G64" s="837"/>
      <c r="H64" s="837"/>
      <c r="I64" s="837"/>
      <c r="J64" s="837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</row>
    <row r="65" spans="1:30" s="274" customFormat="1" ht="19.899999999999999" customHeight="1">
      <c r="A65" s="313">
        <v>51</v>
      </c>
      <c r="B65" s="314" t="s">
        <v>1449</v>
      </c>
      <c r="C65" s="313">
        <v>1293</v>
      </c>
      <c r="D65" s="321" t="s">
        <v>1450</v>
      </c>
      <c r="E65" s="313" t="s">
        <v>1317</v>
      </c>
      <c r="F65" s="313">
        <v>8</v>
      </c>
      <c r="G65" s="316">
        <f>440*1.2</f>
        <v>528</v>
      </c>
      <c r="H65" s="316">
        <f>G65-J65</f>
        <v>480</v>
      </c>
      <c r="I65" s="313">
        <v>10</v>
      </c>
      <c r="J65" s="317">
        <f>G65/110*I65</f>
        <v>48</v>
      </c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</row>
    <row r="66" spans="1:30" s="280" customFormat="1" ht="20.45" customHeight="1">
      <c r="A66" s="313">
        <v>52</v>
      </c>
      <c r="B66" s="314" t="s">
        <v>1451</v>
      </c>
      <c r="C66" s="313">
        <v>983</v>
      </c>
      <c r="D66" s="321" t="s">
        <v>1452</v>
      </c>
      <c r="E66" s="313" t="s">
        <v>1317</v>
      </c>
      <c r="F66" s="313">
        <v>6</v>
      </c>
      <c r="G66" s="316">
        <v>451</v>
      </c>
      <c r="H66" s="316">
        <f>G66-J66</f>
        <v>410</v>
      </c>
      <c r="I66" s="313">
        <v>10</v>
      </c>
      <c r="J66" s="317">
        <f>G66/110*I66</f>
        <v>41</v>
      </c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279"/>
      <c r="W66" s="279"/>
      <c r="X66" s="279"/>
      <c r="Y66" s="279"/>
      <c r="Z66" s="279"/>
      <c r="AA66" s="279"/>
      <c r="AB66" s="279"/>
      <c r="AC66" s="279"/>
      <c r="AD66" s="279"/>
    </row>
    <row r="67" spans="1:30" s="274" customFormat="1" ht="20.45" customHeight="1">
      <c r="A67" s="313">
        <v>53</v>
      </c>
      <c r="B67" s="314" t="s">
        <v>1453</v>
      </c>
      <c r="C67" s="313" t="s">
        <v>1454</v>
      </c>
      <c r="D67" s="321" t="s">
        <v>1455</v>
      </c>
      <c r="E67" s="313" t="s">
        <v>1317</v>
      </c>
      <c r="F67" s="313">
        <v>6</v>
      </c>
      <c r="G67" s="316">
        <v>2002</v>
      </c>
      <c r="H67" s="316">
        <f>G67-J67</f>
        <v>1820</v>
      </c>
      <c r="I67" s="313">
        <v>10</v>
      </c>
      <c r="J67" s="317">
        <f>G67/110*I67</f>
        <v>182</v>
      </c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</row>
    <row r="68" spans="1:30" s="274" customFormat="1" ht="20.45" customHeight="1">
      <c r="A68" s="313">
        <v>54</v>
      </c>
      <c r="B68" s="314" t="s">
        <v>1456</v>
      </c>
      <c r="C68" s="313" t="s">
        <v>1457</v>
      </c>
      <c r="D68" s="321" t="s">
        <v>1458</v>
      </c>
      <c r="E68" s="313" t="s">
        <v>1317</v>
      </c>
      <c r="F68" s="313">
        <v>6</v>
      </c>
      <c r="G68" s="316">
        <f>990*1.2</f>
        <v>1188</v>
      </c>
      <c r="H68" s="316">
        <f>G68-J68</f>
        <v>1080</v>
      </c>
      <c r="I68" s="313">
        <v>10</v>
      </c>
      <c r="J68" s="317">
        <f>G68/110*I68</f>
        <v>108</v>
      </c>
      <c r="K68" s="273"/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273"/>
      <c r="AC68" s="273"/>
      <c r="AD68" s="273"/>
    </row>
    <row r="69" spans="1:30" s="280" customFormat="1" ht="19.899999999999999" customHeight="1">
      <c r="A69" s="313">
        <v>55</v>
      </c>
      <c r="B69" s="314" t="s">
        <v>1459</v>
      </c>
      <c r="C69" s="313">
        <v>1401</v>
      </c>
      <c r="D69" s="321" t="s">
        <v>1460</v>
      </c>
      <c r="E69" s="313" t="s">
        <v>1317</v>
      </c>
      <c r="F69" s="313">
        <v>20</v>
      </c>
      <c r="G69" s="316">
        <v>440</v>
      </c>
      <c r="H69" s="316">
        <f>G69-J69</f>
        <v>400</v>
      </c>
      <c r="I69" s="313">
        <v>10</v>
      </c>
      <c r="J69" s="317">
        <f>G69/110*I69</f>
        <v>40</v>
      </c>
      <c r="K69" s="279"/>
      <c r="L69" s="279"/>
      <c r="M69" s="279"/>
      <c r="N69" s="279"/>
      <c r="O69" s="279"/>
      <c r="P69" s="279"/>
      <c r="Q69" s="279"/>
      <c r="R69" s="279"/>
      <c r="S69" s="279"/>
      <c r="T69" s="279"/>
      <c r="U69" s="279"/>
      <c r="V69" s="279"/>
      <c r="W69" s="279"/>
      <c r="X69" s="279"/>
      <c r="Y69" s="279"/>
      <c r="Z69" s="279"/>
      <c r="AA69" s="279"/>
      <c r="AB69" s="279"/>
      <c r="AC69" s="279"/>
      <c r="AD69" s="279"/>
    </row>
    <row r="70" spans="1:30" s="265" customFormat="1" ht="9.9499999999999993" customHeight="1">
      <c r="A70" s="840"/>
      <c r="B70" s="840"/>
      <c r="C70" s="840"/>
      <c r="D70" s="840"/>
      <c r="E70" s="840"/>
      <c r="F70" s="840"/>
      <c r="G70" s="840"/>
      <c r="H70" s="840"/>
      <c r="I70" s="840"/>
      <c r="J70" s="840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79"/>
      <c r="X70" s="279"/>
      <c r="Y70" s="279"/>
      <c r="Z70" s="279"/>
      <c r="AA70" s="279"/>
      <c r="AB70" s="279"/>
      <c r="AC70" s="279"/>
      <c r="AD70" s="279"/>
    </row>
    <row r="71" spans="1:30" s="265" customFormat="1" ht="28.35" customHeight="1">
      <c r="A71" s="837" t="s">
        <v>1461</v>
      </c>
      <c r="B71" s="837"/>
      <c r="C71" s="837"/>
      <c r="D71" s="837"/>
      <c r="E71" s="837"/>
      <c r="F71" s="837"/>
      <c r="G71" s="837"/>
      <c r="H71" s="837"/>
      <c r="I71" s="837"/>
      <c r="J71" s="837"/>
      <c r="K71" s="279"/>
      <c r="L71" s="279"/>
      <c r="M71" s="279"/>
      <c r="N71" s="279"/>
      <c r="O71" s="279"/>
      <c r="P71" s="279"/>
      <c r="Q71" s="279"/>
      <c r="R71" s="279"/>
      <c r="S71" s="279"/>
      <c r="T71" s="279"/>
      <c r="U71" s="279"/>
      <c r="V71" s="279"/>
      <c r="W71" s="279"/>
      <c r="X71" s="279"/>
      <c r="Y71" s="279"/>
      <c r="Z71" s="279"/>
      <c r="AA71" s="279"/>
      <c r="AB71" s="279"/>
      <c r="AC71" s="279"/>
      <c r="AD71" s="279"/>
    </row>
    <row r="72" spans="1:30" s="274" customFormat="1" ht="19.899999999999999" customHeight="1">
      <c r="A72" s="313">
        <v>56</v>
      </c>
      <c r="B72" s="314" t="s">
        <v>1462</v>
      </c>
      <c r="C72" s="313">
        <v>249</v>
      </c>
      <c r="D72" s="321" t="s">
        <v>1463</v>
      </c>
      <c r="E72" s="313" t="s">
        <v>1317</v>
      </c>
      <c r="F72" s="313">
        <v>1</v>
      </c>
      <c r="G72" s="316">
        <f>2915*1.2</f>
        <v>3498</v>
      </c>
      <c r="H72" s="316">
        <f t="shared" ref="H72:H77" si="8">G72-J72</f>
        <v>3180</v>
      </c>
      <c r="I72" s="313">
        <v>10</v>
      </c>
      <c r="J72" s="317">
        <f t="shared" ref="J72:J77" si="9">G72/110*I72</f>
        <v>318</v>
      </c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</row>
    <row r="73" spans="1:30" s="274" customFormat="1" ht="20.45" customHeight="1">
      <c r="A73" s="313">
        <v>57</v>
      </c>
      <c r="B73" s="314" t="s">
        <v>1464</v>
      </c>
      <c r="C73" s="313">
        <v>958</v>
      </c>
      <c r="D73" s="321" t="s">
        <v>1465</v>
      </c>
      <c r="E73" s="313" t="s">
        <v>1317</v>
      </c>
      <c r="F73" s="313">
        <v>1</v>
      </c>
      <c r="G73" s="316">
        <f>1430*1.2</f>
        <v>1716</v>
      </c>
      <c r="H73" s="316">
        <f t="shared" si="8"/>
        <v>1560</v>
      </c>
      <c r="I73" s="313">
        <v>10</v>
      </c>
      <c r="J73" s="317">
        <f t="shared" si="9"/>
        <v>156</v>
      </c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</row>
    <row r="74" spans="1:30" s="274" customFormat="1" ht="20.45" customHeight="1">
      <c r="A74" s="313">
        <v>58</v>
      </c>
      <c r="B74" s="314" t="s">
        <v>1466</v>
      </c>
      <c r="C74" s="313" t="s">
        <v>1467</v>
      </c>
      <c r="D74" s="321" t="s">
        <v>1468</v>
      </c>
      <c r="E74" s="313" t="s">
        <v>1317</v>
      </c>
      <c r="F74" s="313">
        <v>6</v>
      </c>
      <c r="G74" s="316">
        <f>1320*1.2</f>
        <v>1584</v>
      </c>
      <c r="H74" s="316">
        <f t="shared" si="8"/>
        <v>1440</v>
      </c>
      <c r="I74" s="313">
        <v>10</v>
      </c>
      <c r="J74" s="317">
        <f t="shared" si="9"/>
        <v>144</v>
      </c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</row>
    <row r="75" spans="1:30" s="265" customFormat="1" ht="20.45" customHeight="1">
      <c r="A75" s="313">
        <v>59</v>
      </c>
      <c r="B75" s="314" t="s">
        <v>1469</v>
      </c>
      <c r="C75" s="307" t="s">
        <v>1470</v>
      </c>
      <c r="D75" s="321" t="s">
        <v>1471</v>
      </c>
      <c r="E75" s="313" t="s">
        <v>1317</v>
      </c>
      <c r="F75" s="313">
        <v>8</v>
      </c>
      <c r="G75" s="316">
        <f>990*1.2</f>
        <v>1188</v>
      </c>
      <c r="H75" s="316">
        <f t="shared" si="8"/>
        <v>1080</v>
      </c>
      <c r="I75" s="313">
        <v>10</v>
      </c>
      <c r="J75" s="317">
        <f t="shared" si="9"/>
        <v>108</v>
      </c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</row>
    <row r="76" spans="1:30" s="265" customFormat="1" ht="19.899999999999999" customHeight="1">
      <c r="A76" s="313">
        <v>60</v>
      </c>
      <c r="B76" s="314" t="s">
        <v>1472</v>
      </c>
      <c r="C76" s="313">
        <v>923</v>
      </c>
      <c r="D76" s="321" t="s">
        <v>1473</v>
      </c>
      <c r="E76" s="313" t="s">
        <v>1317</v>
      </c>
      <c r="F76" s="313">
        <v>1</v>
      </c>
      <c r="G76" s="316">
        <f>3300*1.2</f>
        <v>3960</v>
      </c>
      <c r="H76" s="316">
        <f t="shared" si="8"/>
        <v>3600</v>
      </c>
      <c r="I76" s="313">
        <v>10</v>
      </c>
      <c r="J76" s="317">
        <f t="shared" si="9"/>
        <v>360</v>
      </c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</row>
    <row r="77" spans="1:30" s="265" customFormat="1" ht="20.45" customHeight="1">
      <c r="A77" s="313">
        <v>61</v>
      </c>
      <c r="B77" s="314" t="s">
        <v>1474</v>
      </c>
      <c r="C77" s="313">
        <v>1138</v>
      </c>
      <c r="D77" s="321" t="s">
        <v>1475</v>
      </c>
      <c r="E77" s="313" t="s">
        <v>1317</v>
      </c>
      <c r="F77" s="313">
        <v>1</v>
      </c>
      <c r="G77" s="316">
        <f>4950*1.2</f>
        <v>5940</v>
      </c>
      <c r="H77" s="316">
        <f t="shared" si="8"/>
        <v>5400</v>
      </c>
      <c r="I77" s="313">
        <v>10</v>
      </c>
      <c r="J77" s="317">
        <f t="shared" si="9"/>
        <v>540</v>
      </c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</row>
    <row r="78" spans="1:30" s="280" customFormat="1" ht="9.9499999999999993" customHeight="1">
      <c r="A78" s="840"/>
      <c r="B78" s="840"/>
      <c r="C78" s="840"/>
      <c r="D78" s="840"/>
      <c r="E78" s="840"/>
      <c r="F78" s="840"/>
      <c r="G78" s="840"/>
      <c r="H78" s="840"/>
      <c r="I78" s="840"/>
      <c r="J78" s="840"/>
      <c r="K78" s="279"/>
      <c r="L78" s="279"/>
      <c r="M78" s="279"/>
      <c r="N78" s="279"/>
      <c r="O78" s="279"/>
      <c r="P78" s="279"/>
      <c r="Q78" s="279"/>
      <c r="R78" s="279"/>
      <c r="S78" s="279"/>
      <c r="T78" s="279"/>
      <c r="U78" s="279"/>
      <c r="V78" s="279"/>
      <c r="W78" s="279"/>
      <c r="X78" s="279"/>
      <c r="Y78" s="279"/>
      <c r="Z78" s="279"/>
      <c r="AA78" s="279"/>
      <c r="AB78" s="279"/>
      <c r="AC78" s="279"/>
      <c r="AD78" s="279"/>
    </row>
    <row r="79" spans="1:30" s="286" customFormat="1" ht="28.35" customHeight="1">
      <c r="A79" s="837" t="s">
        <v>1476</v>
      </c>
      <c r="B79" s="837"/>
      <c r="C79" s="837"/>
      <c r="D79" s="837"/>
      <c r="E79" s="837"/>
      <c r="F79" s="837"/>
      <c r="G79" s="837"/>
      <c r="H79" s="837"/>
      <c r="I79" s="837"/>
      <c r="J79" s="837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</row>
    <row r="80" spans="1:30" s="274" customFormat="1" ht="20.45" customHeight="1">
      <c r="A80" s="313">
        <v>62</v>
      </c>
      <c r="B80" s="314" t="s">
        <v>1477</v>
      </c>
      <c r="C80" s="313" t="s">
        <v>1478</v>
      </c>
      <c r="D80" s="321" t="s">
        <v>1479</v>
      </c>
      <c r="E80" s="313" t="s">
        <v>1317</v>
      </c>
      <c r="F80" s="313">
        <v>48</v>
      </c>
      <c r="G80" s="316">
        <f>385*1.2</f>
        <v>462</v>
      </c>
      <c r="H80" s="316">
        <f>G80-J80</f>
        <v>420</v>
      </c>
      <c r="I80" s="313">
        <v>10</v>
      </c>
      <c r="J80" s="317">
        <f>G80/110*I80</f>
        <v>42</v>
      </c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</row>
    <row r="81" spans="1:30" s="274" customFormat="1" ht="20.45" customHeight="1">
      <c r="A81" s="313">
        <v>63</v>
      </c>
      <c r="B81" s="314" t="s">
        <v>1480</v>
      </c>
      <c r="C81" s="313">
        <v>34</v>
      </c>
      <c r="D81" s="321" t="s">
        <v>1481</v>
      </c>
      <c r="E81" s="313" t="s">
        <v>1317</v>
      </c>
      <c r="F81" s="313">
        <v>20</v>
      </c>
      <c r="G81" s="316">
        <f>550*1.2</f>
        <v>660</v>
      </c>
      <c r="H81" s="316">
        <f>G81-J81</f>
        <v>600</v>
      </c>
      <c r="I81" s="313">
        <v>10</v>
      </c>
      <c r="J81" s="317">
        <f>G81/110*I81</f>
        <v>60</v>
      </c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</row>
    <row r="82" spans="1:30" s="265" customFormat="1" ht="20.45" customHeight="1">
      <c r="A82" s="313">
        <v>64</v>
      </c>
      <c r="B82" s="314" t="s">
        <v>1422</v>
      </c>
      <c r="C82" s="313" t="s">
        <v>1482</v>
      </c>
      <c r="D82" s="322" t="s">
        <v>1483</v>
      </c>
      <c r="E82" s="313" t="s">
        <v>1317</v>
      </c>
      <c r="F82" s="313">
        <v>48</v>
      </c>
      <c r="G82" s="316">
        <v>429</v>
      </c>
      <c r="H82" s="316">
        <v>330</v>
      </c>
      <c r="I82" s="313">
        <v>10</v>
      </c>
      <c r="J82" s="317">
        <f>G82/110*I82</f>
        <v>39</v>
      </c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</row>
    <row r="83" spans="1:30" s="288" customFormat="1" ht="20.45" customHeight="1">
      <c r="A83" s="313">
        <v>65</v>
      </c>
      <c r="B83" s="314" t="s">
        <v>1484</v>
      </c>
      <c r="C83" s="313" t="s">
        <v>1485</v>
      </c>
      <c r="D83" s="321" t="s">
        <v>1486</v>
      </c>
      <c r="E83" s="313" t="s">
        <v>1317</v>
      </c>
      <c r="F83" s="313">
        <v>48</v>
      </c>
      <c r="G83" s="316">
        <v>286</v>
      </c>
      <c r="H83" s="316">
        <f>G83-J83</f>
        <v>260</v>
      </c>
      <c r="I83" s="313">
        <v>10</v>
      </c>
      <c r="J83" s="317">
        <f>G83/110*I83</f>
        <v>26</v>
      </c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  <c r="X83" s="287"/>
      <c r="Y83" s="287"/>
      <c r="Z83" s="287"/>
      <c r="AA83" s="287"/>
      <c r="AB83" s="287"/>
      <c r="AC83" s="287"/>
      <c r="AD83" s="287"/>
    </row>
    <row r="84" spans="1:30" s="288" customFormat="1" ht="20.45" customHeight="1">
      <c r="A84" s="313">
        <v>66</v>
      </c>
      <c r="B84" s="314" t="s">
        <v>1487</v>
      </c>
      <c r="C84" s="313">
        <v>1418</v>
      </c>
      <c r="D84" s="321" t="s">
        <v>1488</v>
      </c>
      <c r="E84" s="313" t="s">
        <v>1317</v>
      </c>
      <c r="F84" s="313">
        <v>45</v>
      </c>
      <c r="G84" s="316">
        <v>286</v>
      </c>
      <c r="H84" s="316">
        <f>G84-J84</f>
        <v>260</v>
      </c>
      <c r="I84" s="313">
        <v>10</v>
      </c>
      <c r="J84" s="317">
        <f>G84/110*I84</f>
        <v>26</v>
      </c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  <c r="X84" s="287"/>
      <c r="Y84" s="287"/>
      <c r="Z84" s="287"/>
      <c r="AA84" s="287"/>
      <c r="AB84" s="287"/>
      <c r="AC84" s="287"/>
      <c r="AD84" s="287"/>
    </row>
    <row r="85" spans="1:30" s="265" customFormat="1" ht="9.9499999999999993" customHeight="1">
      <c r="A85" s="840"/>
      <c r="B85" s="840"/>
      <c r="C85" s="840"/>
      <c r="D85" s="840"/>
      <c r="E85" s="840"/>
      <c r="F85" s="840"/>
      <c r="G85" s="840"/>
      <c r="H85" s="840"/>
      <c r="I85" s="840"/>
      <c r="J85" s="840"/>
      <c r="K85" s="264"/>
      <c r="L85" s="264"/>
      <c r="M85" s="264"/>
      <c r="N85" s="264"/>
      <c r="O85" s="264"/>
      <c r="P85" s="264"/>
      <c r="Q85" s="264"/>
      <c r="R85" s="264"/>
      <c r="S85" s="264"/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</row>
    <row r="86" spans="1:30" s="288" customFormat="1" ht="28.35" customHeight="1">
      <c r="A86" s="837" t="s">
        <v>1489</v>
      </c>
      <c r="B86" s="837"/>
      <c r="C86" s="837"/>
      <c r="D86" s="837"/>
      <c r="E86" s="837"/>
      <c r="F86" s="837"/>
      <c r="G86" s="837"/>
      <c r="H86" s="837"/>
      <c r="I86" s="837"/>
      <c r="J86" s="83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  <c r="X86" s="287"/>
      <c r="Y86" s="287"/>
      <c r="Z86" s="287"/>
      <c r="AA86" s="287"/>
      <c r="AB86" s="287"/>
      <c r="AC86" s="287"/>
      <c r="AD86" s="287"/>
    </row>
    <row r="87" spans="1:30" s="280" customFormat="1" ht="20.45" customHeight="1">
      <c r="A87" s="313">
        <v>67</v>
      </c>
      <c r="B87" s="314" t="s">
        <v>1490</v>
      </c>
      <c r="C87" s="313" t="s">
        <v>1491</v>
      </c>
      <c r="D87" s="315" t="s">
        <v>1492</v>
      </c>
      <c r="E87" s="313" t="s">
        <v>1317</v>
      </c>
      <c r="F87" s="313">
        <v>9</v>
      </c>
      <c r="G87" s="316">
        <f>2640*1.2</f>
        <v>3168</v>
      </c>
      <c r="H87" s="316">
        <f t="shared" ref="H87:H95" si="10">G87-J87</f>
        <v>2880</v>
      </c>
      <c r="I87" s="313">
        <v>10</v>
      </c>
      <c r="J87" s="317">
        <f t="shared" ref="J87:J95" si="11">G87/110*I87</f>
        <v>288</v>
      </c>
      <c r="K87" s="279"/>
      <c r="L87" s="279"/>
      <c r="M87" s="279"/>
      <c r="N87" s="279"/>
      <c r="O87" s="279"/>
      <c r="P87" s="279"/>
      <c r="Q87" s="279"/>
      <c r="R87" s="279"/>
      <c r="S87" s="279"/>
      <c r="T87" s="279"/>
      <c r="U87" s="279"/>
      <c r="V87" s="279"/>
      <c r="W87" s="279"/>
      <c r="X87" s="279"/>
      <c r="Y87" s="279"/>
      <c r="Z87" s="279"/>
      <c r="AA87" s="279"/>
      <c r="AB87" s="279"/>
      <c r="AC87" s="279"/>
      <c r="AD87" s="279"/>
    </row>
    <row r="88" spans="1:30" s="280" customFormat="1" ht="27.95" customHeight="1">
      <c r="A88" s="313">
        <v>68</v>
      </c>
      <c r="B88" s="314" t="s">
        <v>1493</v>
      </c>
      <c r="C88" s="313" t="s">
        <v>1494</v>
      </c>
      <c r="D88" s="315" t="s">
        <v>1495</v>
      </c>
      <c r="E88" s="313" t="s">
        <v>1317</v>
      </c>
      <c r="F88" s="313">
        <v>1</v>
      </c>
      <c r="G88" s="316">
        <f>3630*1.2</f>
        <v>4356</v>
      </c>
      <c r="H88" s="316">
        <f t="shared" si="10"/>
        <v>3960</v>
      </c>
      <c r="I88" s="313">
        <v>10</v>
      </c>
      <c r="J88" s="317">
        <f t="shared" si="11"/>
        <v>396</v>
      </c>
      <c r="K88" s="279"/>
      <c r="L88" s="279"/>
      <c r="M88" s="279"/>
      <c r="N88" s="279"/>
      <c r="O88" s="279"/>
      <c r="P88" s="279"/>
      <c r="Q88" s="279"/>
      <c r="R88" s="279"/>
      <c r="S88" s="279"/>
      <c r="T88" s="279"/>
      <c r="U88" s="279"/>
      <c r="V88" s="279"/>
      <c r="W88" s="279"/>
      <c r="X88" s="279"/>
      <c r="Y88" s="279"/>
      <c r="Z88" s="279"/>
      <c r="AA88" s="279"/>
      <c r="AB88" s="279"/>
      <c r="AC88" s="279"/>
      <c r="AD88" s="279"/>
    </row>
    <row r="89" spans="1:30" s="280" customFormat="1" ht="29.85" customHeight="1">
      <c r="A89" s="313">
        <v>69</v>
      </c>
      <c r="B89" s="314" t="s">
        <v>1496</v>
      </c>
      <c r="C89" s="313" t="s">
        <v>1497</v>
      </c>
      <c r="D89" s="315" t="s">
        <v>1498</v>
      </c>
      <c r="E89" s="313" t="s">
        <v>1317</v>
      </c>
      <c r="F89" s="313">
        <v>1</v>
      </c>
      <c r="G89" s="316">
        <f>2970*1.2</f>
        <v>3564</v>
      </c>
      <c r="H89" s="316">
        <f t="shared" si="10"/>
        <v>3240</v>
      </c>
      <c r="I89" s="313">
        <v>10</v>
      </c>
      <c r="J89" s="317">
        <f t="shared" si="11"/>
        <v>324</v>
      </c>
      <c r="K89" s="279"/>
      <c r="L89" s="279"/>
      <c r="M89" s="279"/>
      <c r="N89" s="279"/>
      <c r="O89" s="279"/>
      <c r="P89" s="279"/>
      <c r="Q89" s="279"/>
      <c r="R89" s="279"/>
      <c r="S89" s="279"/>
      <c r="T89" s="279"/>
      <c r="U89" s="279"/>
      <c r="V89" s="279"/>
      <c r="W89" s="279"/>
      <c r="X89" s="279"/>
      <c r="Y89" s="279"/>
      <c r="Z89" s="279"/>
      <c r="AA89" s="279"/>
      <c r="AB89" s="279"/>
      <c r="AC89" s="279"/>
      <c r="AD89" s="279"/>
    </row>
    <row r="90" spans="1:30" s="280" customFormat="1" ht="29.25" customHeight="1">
      <c r="A90" s="313">
        <v>70</v>
      </c>
      <c r="B90" s="314" t="s">
        <v>1499</v>
      </c>
      <c r="C90" s="313" t="s">
        <v>1500</v>
      </c>
      <c r="D90" s="315" t="s">
        <v>1501</v>
      </c>
      <c r="E90" s="313" t="s">
        <v>1317</v>
      </c>
      <c r="F90" s="313">
        <v>1</v>
      </c>
      <c r="G90" s="316">
        <v>1100</v>
      </c>
      <c r="H90" s="316">
        <f t="shared" si="10"/>
        <v>1000</v>
      </c>
      <c r="I90" s="313">
        <v>10</v>
      </c>
      <c r="J90" s="317">
        <f t="shared" si="11"/>
        <v>100</v>
      </c>
      <c r="K90" s="279"/>
      <c r="L90" s="279"/>
      <c r="M90" s="279"/>
      <c r="N90" s="279"/>
      <c r="O90" s="279"/>
      <c r="P90" s="279"/>
      <c r="Q90" s="279"/>
      <c r="R90" s="279"/>
      <c r="S90" s="279"/>
      <c r="T90" s="279"/>
      <c r="U90" s="279"/>
      <c r="V90" s="279"/>
      <c r="W90" s="279"/>
      <c r="X90" s="279"/>
      <c r="Y90" s="279"/>
      <c r="Z90" s="279"/>
      <c r="AA90" s="279"/>
      <c r="AB90" s="279"/>
      <c r="AC90" s="279"/>
      <c r="AD90" s="279"/>
    </row>
    <row r="91" spans="1:30" s="280" customFormat="1" ht="20.45" customHeight="1">
      <c r="A91" s="313">
        <v>71</v>
      </c>
      <c r="B91" s="314" t="s">
        <v>1502</v>
      </c>
      <c r="C91" s="313" t="s">
        <v>1503</v>
      </c>
      <c r="D91" s="315" t="s">
        <v>1504</v>
      </c>
      <c r="E91" s="313" t="s">
        <v>1317</v>
      </c>
      <c r="F91" s="313">
        <v>1</v>
      </c>
      <c r="G91" s="316">
        <v>1342</v>
      </c>
      <c r="H91" s="316">
        <f t="shared" si="10"/>
        <v>1220</v>
      </c>
      <c r="I91" s="313">
        <v>10</v>
      </c>
      <c r="J91" s="317">
        <f t="shared" si="11"/>
        <v>122</v>
      </c>
      <c r="K91" s="279"/>
      <c r="L91" s="279"/>
      <c r="M91" s="279"/>
      <c r="N91" s="279"/>
      <c r="O91" s="279"/>
      <c r="P91" s="279"/>
      <c r="Q91" s="279"/>
      <c r="R91" s="279"/>
      <c r="S91" s="279"/>
      <c r="T91" s="279"/>
      <c r="U91" s="279"/>
      <c r="V91" s="279"/>
      <c r="W91" s="279"/>
      <c r="X91" s="279"/>
      <c r="Y91" s="279"/>
      <c r="Z91" s="279"/>
      <c r="AA91" s="279"/>
      <c r="AB91" s="279"/>
      <c r="AC91" s="279"/>
      <c r="AD91" s="279"/>
    </row>
    <row r="92" spans="1:30" s="280" customFormat="1" ht="19.5" customHeight="1">
      <c r="A92" s="313">
        <v>72</v>
      </c>
      <c r="B92" s="314" t="s">
        <v>1505</v>
      </c>
      <c r="C92" s="313" t="s">
        <v>1506</v>
      </c>
      <c r="D92" s="315" t="s">
        <v>1507</v>
      </c>
      <c r="E92" s="313" t="s">
        <v>1317</v>
      </c>
      <c r="F92" s="313">
        <v>1</v>
      </c>
      <c r="G92" s="316">
        <v>814</v>
      </c>
      <c r="H92" s="316">
        <f t="shared" si="10"/>
        <v>740</v>
      </c>
      <c r="I92" s="313">
        <v>10</v>
      </c>
      <c r="J92" s="317">
        <f t="shared" si="11"/>
        <v>74</v>
      </c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279"/>
      <c r="X92" s="279"/>
      <c r="Y92" s="279"/>
      <c r="Z92" s="279"/>
      <c r="AA92" s="279"/>
      <c r="AB92" s="279"/>
      <c r="AC92" s="279"/>
      <c r="AD92" s="279"/>
    </row>
    <row r="93" spans="1:30" s="265" customFormat="1" ht="20.45" customHeight="1">
      <c r="A93" s="313">
        <v>73</v>
      </c>
      <c r="B93" s="314" t="s">
        <v>1508</v>
      </c>
      <c r="C93" s="313" t="s">
        <v>1509</v>
      </c>
      <c r="D93" s="315" t="s">
        <v>1510</v>
      </c>
      <c r="E93" s="313" t="s">
        <v>1317</v>
      </c>
      <c r="F93" s="313">
        <v>1</v>
      </c>
      <c r="G93" s="316">
        <v>1650</v>
      </c>
      <c r="H93" s="316">
        <f t="shared" si="10"/>
        <v>1500</v>
      </c>
      <c r="I93" s="313">
        <v>10</v>
      </c>
      <c r="J93" s="317">
        <f t="shared" si="11"/>
        <v>150</v>
      </c>
      <c r="K93" s="264"/>
      <c r="L93" s="264"/>
      <c r="M93" s="264"/>
      <c r="N93" s="264"/>
      <c r="O93" s="264"/>
      <c r="P93" s="264"/>
      <c r="Q93" s="264"/>
      <c r="R93" s="264"/>
      <c r="S93" s="264"/>
      <c r="T93" s="264"/>
      <c r="U93" s="264"/>
      <c r="V93" s="264"/>
      <c r="W93" s="264"/>
      <c r="X93" s="264"/>
      <c r="Y93" s="264"/>
      <c r="Z93" s="264"/>
      <c r="AA93" s="264"/>
      <c r="AB93" s="264"/>
      <c r="AC93" s="264"/>
      <c r="AD93" s="264"/>
    </row>
    <row r="94" spans="1:30" s="288" customFormat="1" ht="20.45" customHeight="1">
      <c r="A94" s="313">
        <v>74</v>
      </c>
      <c r="B94" s="314" t="s">
        <v>1511</v>
      </c>
      <c r="C94" s="313" t="s">
        <v>1512</v>
      </c>
      <c r="D94" s="321" t="s">
        <v>1513</v>
      </c>
      <c r="E94" s="313" t="s">
        <v>1317</v>
      </c>
      <c r="F94" s="313">
        <v>1</v>
      </c>
      <c r="G94" s="316">
        <f>13200*1.2</f>
        <v>15840</v>
      </c>
      <c r="H94" s="316">
        <f t="shared" si="10"/>
        <v>14400</v>
      </c>
      <c r="I94" s="313">
        <v>10</v>
      </c>
      <c r="J94" s="317">
        <f t="shared" si="11"/>
        <v>1440</v>
      </c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87"/>
      <c r="X94" s="287"/>
      <c r="Y94" s="287"/>
      <c r="Z94" s="287"/>
      <c r="AA94" s="287"/>
      <c r="AB94" s="287"/>
      <c r="AC94" s="287"/>
      <c r="AD94" s="287"/>
    </row>
    <row r="95" spans="1:30" s="282" customFormat="1" ht="50.25" customHeight="1">
      <c r="A95" s="313">
        <v>75</v>
      </c>
      <c r="B95" s="314" t="s">
        <v>1514</v>
      </c>
      <c r="C95" s="313" t="s">
        <v>1515</v>
      </c>
      <c r="D95" s="315" t="s">
        <v>1516</v>
      </c>
      <c r="E95" s="313" t="s">
        <v>1317</v>
      </c>
      <c r="F95" s="313">
        <v>1</v>
      </c>
      <c r="G95" s="316">
        <f>18370*1.2</f>
        <v>22044</v>
      </c>
      <c r="H95" s="316">
        <f t="shared" si="10"/>
        <v>20040</v>
      </c>
      <c r="I95" s="313">
        <v>10</v>
      </c>
      <c r="J95" s="317">
        <f t="shared" si="11"/>
        <v>2004</v>
      </c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</row>
    <row r="96" spans="1:30" s="265" customFormat="1" ht="9.4" customHeight="1">
      <c r="A96" s="840"/>
      <c r="B96" s="840"/>
      <c r="C96" s="840"/>
      <c r="D96" s="840"/>
      <c r="E96" s="840"/>
      <c r="F96" s="840"/>
      <c r="G96" s="840"/>
      <c r="H96" s="840"/>
      <c r="I96" s="840"/>
      <c r="J96" s="840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264"/>
      <c r="X96" s="264"/>
      <c r="Y96" s="264"/>
      <c r="Z96" s="264"/>
      <c r="AA96" s="264"/>
      <c r="AB96" s="264"/>
      <c r="AC96" s="264"/>
      <c r="AD96" s="264"/>
    </row>
    <row r="97" spans="1:30" s="265" customFormat="1" ht="28.35" customHeight="1">
      <c r="A97" s="837" t="s">
        <v>1517</v>
      </c>
      <c r="B97" s="837"/>
      <c r="C97" s="837"/>
      <c r="D97" s="837"/>
      <c r="E97" s="837"/>
      <c r="F97" s="837"/>
      <c r="G97" s="837"/>
      <c r="H97" s="837"/>
      <c r="I97" s="837"/>
      <c r="J97" s="837"/>
      <c r="K97" s="264"/>
      <c r="L97" s="264"/>
      <c r="M97" s="264"/>
      <c r="N97" s="264"/>
      <c r="O97" s="264"/>
      <c r="P97" s="264"/>
      <c r="Q97" s="264"/>
      <c r="R97" s="264"/>
      <c r="S97" s="264"/>
      <c r="T97" s="264"/>
      <c r="U97" s="264"/>
      <c r="V97" s="264"/>
      <c r="W97" s="264"/>
      <c r="X97" s="264"/>
      <c r="Y97" s="264"/>
      <c r="Z97" s="264"/>
      <c r="AA97" s="264"/>
      <c r="AB97" s="264"/>
      <c r="AC97" s="264"/>
      <c r="AD97" s="264"/>
    </row>
    <row r="98" spans="1:30" s="280" customFormat="1" ht="19.899999999999999" customHeight="1">
      <c r="A98" s="313">
        <v>76</v>
      </c>
      <c r="B98" s="314" t="s">
        <v>1518</v>
      </c>
      <c r="C98" s="313" t="s">
        <v>1519</v>
      </c>
      <c r="D98" s="321" t="s">
        <v>1520</v>
      </c>
      <c r="E98" s="313" t="s">
        <v>1317</v>
      </c>
      <c r="F98" s="323" t="s">
        <v>1521</v>
      </c>
      <c r="G98" s="316">
        <f>39600*1.2</f>
        <v>47520</v>
      </c>
      <c r="H98" s="316">
        <f t="shared" ref="H98:H108" si="12">G98-J98</f>
        <v>43200</v>
      </c>
      <c r="I98" s="313">
        <v>10</v>
      </c>
      <c r="J98" s="317">
        <f t="shared" ref="J98:J108" si="13">G98/110*I98</f>
        <v>4320</v>
      </c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279"/>
      <c r="AD98" s="279"/>
    </row>
    <row r="99" spans="1:30" s="265" customFormat="1" ht="20.45" customHeight="1">
      <c r="A99" s="313">
        <v>77</v>
      </c>
      <c r="B99" s="314" t="s">
        <v>1522</v>
      </c>
      <c r="C99" s="313" t="s">
        <v>1523</v>
      </c>
      <c r="D99" s="321" t="s">
        <v>1524</v>
      </c>
      <c r="E99" s="313" t="s">
        <v>1317</v>
      </c>
      <c r="F99" s="313">
        <v>1</v>
      </c>
      <c r="G99" s="316">
        <v>17391</v>
      </c>
      <c r="H99" s="316">
        <f t="shared" si="12"/>
        <v>15810</v>
      </c>
      <c r="I99" s="313">
        <v>10</v>
      </c>
      <c r="J99" s="317">
        <f t="shared" si="13"/>
        <v>1581</v>
      </c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  <c r="AA99" s="264"/>
      <c r="AB99" s="264"/>
      <c r="AC99" s="264"/>
      <c r="AD99" s="264"/>
    </row>
    <row r="100" spans="1:30" s="274" customFormat="1" ht="29.25" customHeight="1">
      <c r="A100" s="313">
        <v>78</v>
      </c>
      <c r="B100" s="314" t="s">
        <v>1525</v>
      </c>
      <c r="C100" s="313" t="s">
        <v>1526</v>
      </c>
      <c r="D100" s="324" t="s">
        <v>1527</v>
      </c>
      <c r="E100" s="313" t="s">
        <v>1317</v>
      </c>
      <c r="F100" s="313">
        <v>1</v>
      </c>
      <c r="G100" s="316">
        <v>5005</v>
      </c>
      <c r="H100" s="316">
        <f t="shared" si="12"/>
        <v>4550</v>
      </c>
      <c r="I100" s="313">
        <v>10</v>
      </c>
      <c r="J100" s="317">
        <f t="shared" si="13"/>
        <v>455</v>
      </c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3"/>
    </row>
    <row r="101" spans="1:30" s="274" customFormat="1" ht="29.25" customHeight="1">
      <c r="A101" s="313">
        <v>79</v>
      </c>
      <c r="B101" s="314" t="s">
        <v>1528</v>
      </c>
      <c r="C101" s="313" t="s">
        <v>1529</v>
      </c>
      <c r="D101" s="324" t="s">
        <v>1530</v>
      </c>
      <c r="E101" s="313" t="s">
        <v>1317</v>
      </c>
      <c r="F101" s="313">
        <v>1</v>
      </c>
      <c r="G101" s="316">
        <f>2970*1.2</f>
        <v>3564</v>
      </c>
      <c r="H101" s="316">
        <f t="shared" si="12"/>
        <v>3240</v>
      </c>
      <c r="I101" s="313">
        <v>10</v>
      </c>
      <c r="J101" s="317">
        <f t="shared" si="13"/>
        <v>324</v>
      </c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273"/>
      <c r="X101" s="273"/>
      <c r="Y101" s="273"/>
      <c r="Z101" s="273"/>
      <c r="AA101" s="273"/>
      <c r="AB101" s="273"/>
      <c r="AC101" s="273"/>
      <c r="AD101" s="273"/>
    </row>
    <row r="102" spans="1:30" s="265" customFormat="1" ht="19.350000000000001" customHeight="1">
      <c r="A102" s="313">
        <v>80</v>
      </c>
      <c r="B102" s="314" t="s">
        <v>1531</v>
      </c>
      <c r="C102" s="313" t="s">
        <v>1532</v>
      </c>
      <c r="D102" s="321" t="s">
        <v>1533</v>
      </c>
      <c r="E102" s="313" t="s">
        <v>1317</v>
      </c>
      <c r="F102" s="313">
        <v>1</v>
      </c>
      <c r="G102" s="316">
        <f>16500*1.2</f>
        <v>19800</v>
      </c>
      <c r="H102" s="316">
        <f t="shared" si="12"/>
        <v>18000</v>
      </c>
      <c r="I102" s="313">
        <v>10</v>
      </c>
      <c r="J102" s="317">
        <f t="shared" si="13"/>
        <v>1800</v>
      </c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273"/>
      <c r="Z102" s="273"/>
      <c r="AA102" s="273"/>
      <c r="AB102" s="273"/>
      <c r="AC102" s="273"/>
      <c r="AD102" s="273"/>
    </row>
    <row r="103" spans="1:30" s="265" customFormat="1" ht="19.350000000000001" customHeight="1">
      <c r="A103" s="313">
        <v>81</v>
      </c>
      <c r="B103" s="314" t="s">
        <v>1534</v>
      </c>
      <c r="C103" s="313" t="s">
        <v>1535</v>
      </c>
      <c r="D103" s="321" t="s">
        <v>1536</v>
      </c>
      <c r="E103" s="313" t="s">
        <v>1317</v>
      </c>
      <c r="F103" s="313">
        <v>4</v>
      </c>
      <c r="G103" s="316">
        <v>4048</v>
      </c>
      <c r="H103" s="316">
        <f t="shared" si="12"/>
        <v>3680</v>
      </c>
      <c r="I103" s="313">
        <v>10</v>
      </c>
      <c r="J103" s="317">
        <f t="shared" si="13"/>
        <v>368</v>
      </c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273"/>
      <c r="X103" s="273"/>
      <c r="Y103" s="273"/>
      <c r="Z103" s="273"/>
      <c r="AA103" s="273"/>
      <c r="AB103" s="273"/>
      <c r="AC103" s="273"/>
      <c r="AD103" s="273"/>
    </row>
    <row r="104" spans="1:30" s="265" customFormat="1" ht="19.350000000000001" customHeight="1">
      <c r="A104" s="313">
        <v>82</v>
      </c>
      <c r="B104" s="314" t="s">
        <v>1537</v>
      </c>
      <c r="C104" s="313" t="s">
        <v>1538</v>
      </c>
      <c r="D104" s="321" t="s">
        <v>1539</v>
      </c>
      <c r="E104" s="313" t="s">
        <v>1317</v>
      </c>
      <c r="F104" s="313">
        <v>4</v>
      </c>
      <c r="G104" s="316">
        <f>3520*1.2</f>
        <v>4224</v>
      </c>
      <c r="H104" s="316">
        <f t="shared" si="12"/>
        <v>3840</v>
      </c>
      <c r="I104" s="313">
        <v>10</v>
      </c>
      <c r="J104" s="317">
        <f t="shared" si="13"/>
        <v>384</v>
      </c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273"/>
      <c r="X104" s="273"/>
      <c r="Y104" s="273"/>
      <c r="Z104" s="273"/>
      <c r="AA104" s="273"/>
      <c r="AB104" s="273"/>
      <c r="AC104" s="273"/>
      <c r="AD104" s="273"/>
    </row>
    <row r="105" spans="1:30" s="280" customFormat="1" ht="20.45" customHeight="1">
      <c r="A105" s="313">
        <v>83</v>
      </c>
      <c r="B105" s="314" t="s">
        <v>1540</v>
      </c>
      <c r="C105" s="313" t="s">
        <v>1541</v>
      </c>
      <c r="D105" s="321" t="s">
        <v>1542</v>
      </c>
      <c r="E105" s="313" t="s">
        <v>1317</v>
      </c>
      <c r="F105" s="313">
        <v>9</v>
      </c>
      <c r="G105" s="316">
        <v>2871</v>
      </c>
      <c r="H105" s="316">
        <f t="shared" si="12"/>
        <v>2610</v>
      </c>
      <c r="I105" s="313">
        <v>10</v>
      </c>
      <c r="J105" s="317">
        <f t="shared" si="13"/>
        <v>261</v>
      </c>
      <c r="K105" s="279"/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79"/>
      <c r="X105" s="279"/>
      <c r="Y105" s="279"/>
      <c r="Z105" s="279"/>
      <c r="AA105" s="279"/>
      <c r="AB105" s="279"/>
      <c r="AC105" s="279"/>
      <c r="AD105" s="279"/>
    </row>
    <row r="106" spans="1:30" s="280" customFormat="1" ht="31.5" customHeight="1">
      <c r="A106" s="313">
        <v>84</v>
      </c>
      <c r="B106" s="314" t="s">
        <v>1543</v>
      </c>
      <c r="C106" s="313" t="s">
        <v>1544</v>
      </c>
      <c r="D106" s="315" t="s">
        <v>1545</v>
      </c>
      <c r="E106" s="313" t="s">
        <v>1317</v>
      </c>
      <c r="F106" s="313">
        <v>1</v>
      </c>
      <c r="G106" s="316">
        <f>83600*1.2</f>
        <v>100320</v>
      </c>
      <c r="H106" s="316">
        <f t="shared" si="12"/>
        <v>91200</v>
      </c>
      <c r="I106" s="313">
        <v>10</v>
      </c>
      <c r="J106" s="317">
        <f t="shared" si="13"/>
        <v>9120</v>
      </c>
      <c r="K106" s="279"/>
      <c r="L106" s="279"/>
      <c r="M106" s="279"/>
      <c r="N106" s="279"/>
      <c r="O106" s="279"/>
      <c r="P106" s="279"/>
      <c r="Q106" s="279"/>
      <c r="R106" s="279"/>
      <c r="S106" s="279"/>
      <c r="T106" s="279"/>
      <c r="U106" s="279"/>
      <c r="V106" s="279"/>
      <c r="W106" s="279"/>
      <c r="X106" s="279"/>
      <c r="Y106" s="279"/>
      <c r="Z106" s="279"/>
      <c r="AA106" s="279"/>
      <c r="AB106" s="279"/>
      <c r="AC106" s="279"/>
      <c r="AD106" s="279"/>
    </row>
    <row r="107" spans="1:30" s="280" customFormat="1" ht="19.350000000000001" customHeight="1">
      <c r="A107" s="313">
        <v>85</v>
      </c>
      <c r="B107" s="314" t="s">
        <v>1546</v>
      </c>
      <c r="C107" s="313" t="s">
        <v>1547</v>
      </c>
      <c r="D107" s="321" t="s">
        <v>1548</v>
      </c>
      <c r="E107" s="313" t="s">
        <v>1317</v>
      </c>
      <c r="F107" s="313">
        <v>4</v>
      </c>
      <c r="G107" s="316">
        <f>2200*1.2</f>
        <v>2640</v>
      </c>
      <c r="H107" s="316">
        <f t="shared" si="12"/>
        <v>2400</v>
      </c>
      <c r="I107" s="313">
        <v>10</v>
      </c>
      <c r="J107" s="317">
        <f t="shared" si="13"/>
        <v>240</v>
      </c>
      <c r="K107" s="279"/>
      <c r="L107" s="279"/>
      <c r="M107" s="279"/>
      <c r="N107" s="279"/>
      <c r="O107" s="279"/>
      <c r="P107" s="279"/>
      <c r="Q107" s="279"/>
      <c r="R107" s="279"/>
      <c r="S107" s="279"/>
      <c r="T107" s="279"/>
      <c r="U107" s="279"/>
      <c r="V107" s="279"/>
      <c r="W107" s="279"/>
      <c r="X107" s="279"/>
      <c r="Y107" s="279"/>
      <c r="Z107" s="279"/>
      <c r="AA107" s="279"/>
      <c r="AB107" s="279"/>
      <c r="AC107" s="279"/>
      <c r="AD107" s="279"/>
    </row>
    <row r="108" spans="1:30" s="280" customFormat="1" ht="19.350000000000001" customHeight="1">
      <c r="A108" s="313">
        <v>86</v>
      </c>
      <c r="B108" s="314" t="s">
        <v>1549</v>
      </c>
      <c r="C108" s="313" t="s">
        <v>1550</v>
      </c>
      <c r="D108" s="321" t="s">
        <v>1551</v>
      </c>
      <c r="E108" s="313" t="s">
        <v>1317</v>
      </c>
      <c r="F108" s="313">
        <v>4</v>
      </c>
      <c r="G108" s="316">
        <f>2200*1.2</f>
        <v>2640</v>
      </c>
      <c r="H108" s="316">
        <f t="shared" si="12"/>
        <v>2400</v>
      </c>
      <c r="I108" s="313">
        <v>10</v>
      </c>
      <c r="J108" s="317">
        <f t="shared" si="13"/>
        <v>240</v>
      </c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</row>
    <row r="109" spans="1:30" s="265" customFormat="1" ht="9.4" customHeight="1">
      <c r="A109" s="325"/>
      <c r="B109" s="326"/>
      <c r="C109" s="326"/>
      <c r="D109" s="326"/>
      <c r="E109" s="326"/>
      <c r="F109" s="326"/>
      <c r="G109" s="327"/>
      <c r="H109" s="327"/>
      <c r="I109" s="326"/>
      <c r="J109" s="328"/>
      <c r="K109" s="279"/>
      <c r="L109" s="279"/>
      <c r="M109" s="279"/>
      <c r="N109" s="279"/>
      <c r="O109" s="279"/>
      <c r="P109" s="279"/>
      <c r="Q109" s="279"/>
      <c r="R109" s="279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279"/>
      <c r="AD109" s="279"/>
    </row>
    <row r="110" spans="1:30" s="265" customFormat="1" ht="29.1" customHeight="1">
      <c r="A110" s="837" t="s">
        <v>1552</v>
      </c>
      <c r="B110" s="837"/>
      <c r="C110" s="837"/>
      <c r="D110" s="837"/>
      <c r="E110" s="837"/>
      <c r="F110" s="837"/>
      <c r="G110" s="837"/>
      <c r="H110" s="837"/>
      <c r="I110" s="837"/>
      <c r="J110" s="837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79"/>
      <c r="Z110" s="279"/>
      <c r="AA110" s="279"/>
      <c r="AB110" s="279"/>
      <c r="AC110" s="279"/>
      <c r="AD110" s="279"/>
    </row>
    <row r="111" spans="1:30" s="274" customFormat="1" ht="20.45" customHeight="1">
      <c r="A111" s="313">
        <v>87</v>
      </c>
      <c r="B111" s="314" t="s">
        <v>1553</v>
      </c>
      <c r="C111" s="307" t="s">
        <v>1554</v>
      </c>
      <c r="D111" s="321" t="s">
        <v>1555</v>
      </c>
      <c r="E111" s="313" t="s">
        <v>1317</v>
      </c>
      <c r="F111" s="313">
        <v>5</v>
      </c>
      <c r="G111" s="316">
        <f>11040*1.2</f>
        <v>13248</v>
      </c>
      <c r="H111" s="316">
        <f>G111-J111</f>
        <v>11040</v>
      </c>
      <c r="I111" s="313">
        <v>20</v>
      </c>
      <c r="J111" s="317">
        <f>G111/120*I111</f>
        <v>2208</v>
      </c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3"/>
      <c r="X111" s="273"/>
      <c r="Y111" s="273"/>
      <c r="Z111" s="273"/>
      <c r="AA111" s="273"/>
      <c r="AB111" s="273"/>
      <c r="AC111" s="273"/>
      <c r="AD111" s="273"/>
    </row>
    <row r="112" spans="1:30" s="274" customFormat="1" ht="20.45" customHeight="1">
      <c r="A112" s="313">
        <v>88</v>
      </c>
      <c r="B112" s="314" t="s">
        <v>1556</v>
      </c>
      <c r="C112" s="307" t="s">
        <v>1557</v>
      </c>
      <c r="D112" s="321" t="s">
        <v>1558</v>
      </c>
      <c r="E112" s="313" t="s">
        <v>1317</v>
      </c>
      <c r="F112" s="313">
        <v>1</v>
      </c>
      <c r="G112" s="316">
        <v>840</v>
      </c>
      <c r="H112" s="316">
        <f>G112-J112</f>
        <v>700</v>
      </c>
      <c r="I112" s="313">
        <v>20</v>
      </c>
      <c r="J112" s="317">
        <f>G112/120*I112</f>
        <v>140</v>
      </c>
      <c r="K112" s="273"/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3"/>
      <c r="X112" s="273"/>
      <c r="Y112" s="273"/>
      <c r="Z112" s="273"/>
      <c r="AA112" s="273"/>
      <c r="AB112" s="273"/>
      <c r="AC112" s="273"/>
      <c r="AD112" s="273"/>
    </row>
    <row r="113" spans="1:30" s="274" customFormat="1" ht="20.45" customHeight="1">
      <c r="A113" s="313">
        <v>89</v>
      </c>
      <c r="B113" s="314" t="s">
        <v>1559</v>
      </c>
      <c r="C113" s="307" t="s">
        <v>1560</v>
      </c>
      <c r="D113" s="321" t="s">
        <v>1561</v>
      </c>
      <c r="E113" s="313" t="s">
        <v>1317</v>
      </c>
      <c r="F113" s="313">
        <v>1</v>
      </c>
      <c r="G113" s="316">
        <f>720*1.2</f>
        <v>864</v>
      </c>
      <c r="H113" s="316">
        <f>G113-J113</f>
        <v>720</v>
      </c>
      <c r="I113" s="313">
        <v>20</v>
      </c>
      <c r="J113" s="317">
        <f>G113/120*I113</f>
        <v>144</v>
      </c>
      <c r="K113" s="273"/>
      <c r="L113" s="273"/>
      <c r="M113" s="273"/>
      <c r="N113" s="273"/>
      <c r="O113" s="273"/>
      <c r="P113" s="273"/>
      <c r="Q113" s="273"/>
      <c r="R113" s="273"/>
      <c r="S113" s="273"/>
      <c r="T113" s="273"/>
      <c r="U113" s="273"/>
      <c r="V113" s="273"/>
      <c r="W113" s="273"/>
      <c r="X113" s="273"/>
      <c r="Y113" s="273"/>
      <c r="Z113" s="273"/>
      <c r="AA113" s="273"/>
      <c r="AB113" s="273"/>
      <c r="AC113" s="273"/>
      <c r="AD113" s="273"/>
    </row>
    <row r="114" spans="1:30" s="265" customFormat="1" ht="20.45" customHeight="1">
      <c r="A114" s="313">
        <v>90</v>
      </c>
      <c r="B114" s="314" t="s">
        <v>1562</v>
      </c>
      <c r="C114" s="313" t="s">
        <v>1563</v>
      </c>
      <c r="D114" s="315" t="s">
        <v>1564</v>
      </c>
      <c r="E114" s="313" t="s">
        <v>1317</v>
      </c>
      <c r="F114" s="313">
        <v>10</v>
      </c>
      <c r="G114" s="316">
        <f>2850*1.2</f>
        <v>3420</v>
      </c>
      <c r="H114" s="316">
        <f>G114-J114</f>
        <v>2850</v>
      </c>
      <c r="I114" s="313">
        <v>20</v>
      </c>
      <c r="J114" s="317">
        <f>G114/120*I114</f>
        <v>570</v>
      </c>
      <c r="K114" s="273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3"/>
      <c r="X114" s="273"/>
      <c r="Y114" s="273"/>
      <c r="Z114" s="273"/>
      <c r="AA114" s="273"/>
      <c r="AB114" s="273"/>
      <c r="AC114" s="273"/>
      <c r="AD114" s="273"/>
    </row>
    <row r="115" spans="1:30" s="280" customFormat="1" ht="21.4" customHeight="1">
      <c r="A115" s="313">
        <v>91</v>
      </c>
      <c r="B115" s="314" t="s">
        <v>1565</v>
      </c>
      <c r="C115" s="313" t="s">
        <v>1566</v>
      </c>
      <c r="D115" s="315" t="s">
        <v>1567</v>
      </c>
      <c r="E115" s="313" t="s">
        <v>1317</v>
      </c>
      <c r="F115" s="313">
        <v>1</v>
      </c>
      <c r="G115" s="843" t="s">
        <v>1568</v>
      </c>
      <c r="H115" s="843"/>
      <c r="I115" s="313">
        <v>20</v>
      </c>
      <c r="J115" s="317"/>
      <c r="K115" s="279"/>
      <c r="L115" s="279"/>
      <c r="M115" s="279"/>
      <c r="N115" s="279"/>
      <c r="O115" s="279"/>
      <c r="P115" s="279"/>
      <c r="Q115" s="279"/>
      <c r="R115" s="279"/>
      <c r="S115" s="279"/>
      <c r="T115" s="279"/>
      <c r="U115" s="279"/>
      <c r="V115" s="279"/>
      <c r="W115" s="279"/>
      <c r="X115" s="279"/>
      <c r="Y115" s="279"/>
      <c r="Z115" s="279"/>
      <c r="AA115" s="279"/>
      <c r="AB115" s="279"/>
      <c r="AC115" s="279"/>
      <c r="AD115" s="279"/>
    </row>
    <row r="116" spans="1:30" s="265" customFormat="1" ht="24.4" customHeight="1">
      <c r="A116" s="313">
        <v>92</v>
      </c>
      <c r="B116" s="314" t="s">
        <v>1569</v>
      </c>
      <c r="C116" s="307" t="s">
        <v>1570</v>
      </c>
      <c r="D116" s="315" t="s">
        <v>1571</v>
      </c>
      <c r="E116" s="313" t="s">
        <v>1317</v>
      </c>
      <c r="F116" s="313">
        <v>1</v>
      </c>
      <c r="G116" s="843" t="s">
        <v>1568</v>
      </c>
      <c r="H116" s="843"/>
      <c r="I116" s="313">
        <v>20</v>
      </c>
      <c r="J116" s="317"/>
      <c r="K116" s="279"/>
      <c r="L116" s="279"/>
      <c r="M116" s="279"/>
      <c r="N116" s="279"/>
      <c r="O116" s="279"/>
      <c r="P116" s="279"/>
      <c r="Q116" s="279"/>
      <c r="R116" s="279"/>
      <c r="S116" s="279"/>
      <c r="T116" s="279"/>
      <c r="U116" s="279"/>
      <c r="V116" s="279"/>
      <c r="W116" s="279"/>
      <c r="X116" s="279"/>
      <c r="Y116" s="279"/>
      <c r="Z116" s="279"/>
      <c r="AA116" s="279"/>
      <c r="AB116" s="279"/>
      <c r="AC116" s="279"/>
      <c r="AD116" s="279"/>
    </row>
    <row r="117" spans="1:30" s="265" customFormat="1" ht="20.45" customHeight="1">
      <c r="A117" s="313">
        <v>93</v>
      </c>
      <c r="B117" s="314" t="s">
        <v>1572</v>
      </c>
      <c r="C117" s="313" t="s">
        <v>1573</v>
      </c>
      <c r="D117" s="315" t="s">
        <v>1574</v>
      </c>
      <c r="E117" s="313" t="s">
        <v>1317</v>
      </c>
      <c r="F117" s="313">
        <v>1</v>
      </c>
      <c r="G117" s="843" t="s">
        <v>1568</v>
      </c>
      <c r="H117" s="843"/>
      <c r="I117" s="313">
        <v>20</v>
      </c>
      <c r="J117" s="317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  <c r="U117" s="279"/>
      <c r="V117" s="279"/>
      <c r="W117" s="279"/>
      <c r="X117" s="279"/>
      <c r="Y117" s="279"/>
      <c r="Z117" s="279"/>
      <c r="AA117" s="279"/>
      <c r="AB117" s="279"/>
      <c r="AC117" s="279"/>
      <c r="AD117" s="279"/>
    </row>
    <row r="118" spans="1:30" s="265" customFormat="1" ht="16.899999999999999" customHeight="1">
      <c r="A118" s="313">
        <v>94</v>
      </c>
      <c r="B118" s="314" t="s">
        <v>1575</v>
      </c>
      <c r="C118" s="313" t="s">
        <v>1576</v>
      </c>
      <c r="D118" s="315" t="s">
        <v>1577</v>
      </c>
      <c r="E118" s="313" t="s">
        <v>1317</v>
      </c>
      <c r="F118" s="313">
        <v>1</v>
      </c>
      <c r="G118" s="843" t="s">
        <v>1568</v>
      </c>
      <c r="H118" s="843"/>
      <c r="I118" s="313">
        <v>20</v>
      </c>
      <c r="J118" s="317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  <c r="U118" s="279"/>
      <c r="V118" s="279"/>
      <c r="W118" s="279"/>
      <c r="X118" s="279"/>
      <c r="Y118" s="279"/>
      <c r="Z118" s="279"/>
      <c r="AA118" s="279"/>
      <c r="AB118" s="279"/>
      <c r="AC118" s="279"/>
      <c r="AD118" s="279"/>
    </row>
    <row r="119" spans="1:30" s="265" customFormat="1" ht="35.25" customHeight="1">
      <c r="A119" s="313">
        <v>95</v>
      </c>
      <c r="B119" s="314" t="s">
        <v>1578</v>
      </c>
      <c r="C119" s="313" t="s">
        <v>1579</v>
      </c>
      <c r="D119" s="315" t="s">
        <v>1580</v>
      </c>
      <c r="E119" s="313" t="s">
        <v>1317</v>
      </c>
      <c r="F119" s="313">
        <v>1</v>
      </c>
      <c r="G119" s="843" t="s">
        <v>1568</v>
      </c>
      <c r="H119" s="843"/>
      <c r="I119" s="313">
        <v>20</v>
      </c>
      <c r="J119" s="317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79"/>
      <c r="W119" s="279"/>
      <c r="X119" s="279"/>
      <c r="Y119" s="279"/>
      <c r="Z119" s="279"/>
      <c r="AA119" s="279"/>
      <c r="AB119" s="279"/>
      <c r="AC119" s="279"/>
      <c r="AD119" s="279"/>
    </row>
    <row r="120" spans="1:30" s="265" customFormat="1" ht="36.75" customHeight="1">
      <c r="A120" s="313">
        <v>96</v>
      </c>
      <c r="B120" s="314" t="s">
        <v>1581</v>
      </c>
      <c r="C120" s="313" t="s">
        <v>1582</v>
      </c>
      <c r="D120" s="315" t="s">
        <v>1583</v>
      </c>
      <c r="E120" s="313" t="s">
        <v>1317</v>
      </c>
      <c r="F120" s="313">
        <v>1</v>
      </c>
      <c r="G120" s="843" t="s">
        <v>1568</v>
      </c>
      <c r="H120" s="843"/>
      <c r="I120" s="313">
        <v>20</v>
      </c>
      <c r="J120" s="317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  <c r="U120" s="279"/>
      <c r="V120" s="279"/>
      <c r="W120" s="279"/>
      <c r="X120" s="279"/>
      <c r="Y120" s="279"/>
      <c r="Z120" s="279"/>
      <c r="AA120" s="279"/>
      <c r="AB120" s="279"/>
      <c r="AC120" s="279"/>
      <c r="AD120" s="279"/>
    </row>
    <row r="121" spans="1:30" s="265" customFormat="1" ht="29.25" customHeight="1">
      <c r="A121" s="313">
        <v>97</v>
      </c>
      <c r="B121" s="314" t="s">
        <v>1584</v>
      </c>
      <c r="C121" s="313" t="s">
        <v>1585</v>
      </c>
      <c r="D121" s="315" t="s">
        <v>1586</v>
      </c>
      <c r="E121" s="313" t="s">
        <v>1317</v>
      </c>
      <c r="F121" s="313">
        <v>1</v>
      </c>
      <c r="G121" s="843" t="s">
        <v>1568</v>
      </c>
      <c r="H121" s="843"/>
      <c r="I121" s="313">
        <v>20</v>
      </c>
      <c r="J121" s="317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79"/>
      <c r="X121" s="279"/>
      <c r="Y121" s="279"/>
      <c r="Z121" s="279"/>
      <c r="AA121" s="279"/>
      <c r="AB121" s="279"/>
      <c r="AC121" s="279"/>
      <c r="AD121" s="279"/>
    </row>
    <row r="122" spans="1:30" s="265" customFormat="1" ht="20.45" customHeight="1">
      <c r="A122" s="313">
        <v>98</v>
      </c>
      <c r="B122" s="314" t="s">
        <v>1587</v>
      </c>
      <c r="C122" s="313" t="s">
        <v>1588</v>
      </c>
      <c r="D122" s="315" t="s">
        <v>1589</v>
      </c>
      <c r="E122" s="313" t="s">
        <v>1317</v>
      </c>
      <c r="F122" s="313">
        <v>1</v>
      </c>
      <c r="G122" s="843" t="s">
        <v>1568</v>
      </c>
      <c r="H122" s="843"/>
      <c r="I122" s="313">
        <v>20</v>
      </c>
      <c r="J122" s="317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79"/>
      <c r="X122" s="279"/>
      <c r="Y122" s="279"/>
      <c r="Z122" s="279"/>
      <c r="AA122" s="279"/>
      <c r="AB122" s="279"/>
      <c r="AC122" s="279"/>
      <c r="AD122" s="279"/>
    </row>
    <row r="123" spans="1:30" s="274" customFormat="1" ht="33" customHeight="1">
      <c r="A123" s="313">
        <v>99</v>
      </c>
      <c r="B123" s="314" t="s">
        <v>1590</v>
      </c>
      <c r="C123" s="313" t="s">
        <v>1591</v>
      </c>
      <c r="D123" s="315" t="s">
        <v>1795</v>
      </c>
      <c r="E123" s="313" t="s">
        <v>1317</v>
      </c>
      <c r="F123" s="313">
        <v>100</v>
      </c>
      <c r="G123" s="316">
        <v>429</v>
      </c>
      <c r="H123" s="316">
        <f t="shared" ref="H123:H131" si="14">G123-J123</f>
        <v>390</v>
      </c>
      <c r="I123" s="313">
        <v>10</v>
      </c>
      <c r="J123" s="317">
        <f>G123/110*I123</f>
        <v>39</v>
      </c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A123" s="273"/>
      <c r="AB123" s="273"/>
      <c r="AC123" s="273"/>
      <c r="AD123" s="273"/>
    </row>
    <row r="124" spans="1:30" s="265" customFormat="1" ht="34.5" customHeight="1">
      <c r="A124" s="313">
        <v>100</v>
      </c>
      <c r="B124" s="314" t="s">
        <v>1592</v>
      </c>
      <c r="C124" s="313" t="s">
        <v>1593</v>
      </c>
      <c r="D124" s="315" t="s">
        <v>1796</v>
      </c>
      <c r="E124" s="313" t="s">
        <v>1317</v>
      </c>
      <c r="F124" s="313">
        <v>1</v>
      </c>
      <c r="G124" s="316">
        <v>468</v>
      </c>
      <c r="H124" s="316">
        <f t="shared" si="14"/>
        <v>390</v>
      </c>
      <c r="I124" s="313">
        <v>20</v>
      </c>
      <c r="J124" s="317">
        <f>G124/120*I124</f>
        <v>78</v>
      </c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  <c r="V124" s="273"/>
      <c r="W124" s="273"/>
      <c r="X124" s="273"/>
      <c r="Y124" s="273"/>
      <c r="Z124" s="273"/>
      <c r="AA124" s="273"/>
      <c r="AB124" s="273"/>
      <c r="AC124" s="273"/>
      <c r="AD124" s="273"/>
    </row>
    <row r="125" spans="1:30" s="265" customFormat="1" ht="20.45" customHeight="1">
      <c r="A125" s="313">
        <v>101</v>
      </c>
      <c r="B125" s="314" t="s">
        <v>1594</v>
      </c>
      <c r="C125" s="313" t="s">
        <v>1595</v>
      </c>
      <c r="D125" s="321" t="s">
        <v>1596</v>
      </c>
      <c r="E125" s="313" t="s">
        <v>1317</v>
      </c>
      <c r="F125" s="313">
        <v>8</v>
      </c>
      <c r="G125" s="316">
        <v>4521</v>
      </c>
      <c r="H125" s="316">
        <f t="shared" si="14"/>
        <v>4110</v>
      </c>
      <c r="I125" s="313">
        <v>10</v>
      </c>
      <c r="J125" s="317">
        <f>G125/110*I125</f>
        <v>411</v>
      </c>
      <c r="K125" s="273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  <c r="V125" s="273"/>
      <c r="W125" s="273"/>
      <c r="X125" s="273"/>
      <c r="Y125" s="273"/>
      <c r="Z125" s="273"/>
      <c r="AA125" s="273"/>
      <c r="AB125" s="273"/>
      <c r="AC125" s="273"/>
      <c r="AD125" s="273"/>
    </row>
    <row r="126" spans="1:30" s="280" customFormat="1" ht="41.25" customHeight="1">
      <c r="A126" s="313">
        <v>102</v>
      </c>
      <c r="B126" s="314" t="s">
        <v>1597</v>
      </c>
      <c r="C126" s="313" t="s">
        <v>1598</v>
      </c>
      <c r="D126" s="315" t="s">
        <v>1599</v>
      </c>
      <c r="E126" s="313" t="s">
        <v>1317</v>
      </c>
      <c r="F126" s="313">
        <v>1</v>
      </c>
      <c r="G126" s="316">
        <f>24000*1.2</f>
        <v>28800</v>
      </c>
      <c r="H126" s="316">
        <f t="shared" si="14"/>
        <v>24000</v>
      </c>
      <c r="I126" s="313">
        <v>20</v>
      </c>
      <c r="J126" s="317">
        <f>G126/120*I126</f>
        <v>4800</v>
      </c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79"/>
      <c r="V126" s="279"/>
      <c r="W126" s="279"/>
      <c r="X126" s="279"/>
      <c r="Y126" s="279"/>
      <c r="Z126" s="279"/>
      <c r="AA126" s="279"/>
      <c r="AB126" s="279"/>
      <c r="AC126" s="279"/>
      <c r="AD126" s="279"/>
    </row>
    <row r="127" spans="1:30" s="280" customFormat="1" ht="41.25" customHeight="1">
      <c r="A127" s="313">
        <v>103</v>
      </c>
      <c r="B127" s="314" t="s">
        <v>1600</v>
      </c>
      <c r="C127" s="313" t="s">
        <v>1601</v>
      </c>
      <c r="D127" s="315" t="s">
        <v>1602</v>
      </c>
      <c r="E127" s="313" t="s">
        <v>1317</v>
      </c>
      <c r="F127" s="313">
        <v>1</v>
      </c>
      <c r="G127" s="316">
        <f>72000*1.2</f>
        <v>86400</v>
      </c>
      <c r="H127" s="316">
        <f t="shared" si="14"/>
        <v>72000</v>
      </c>
      <c r="I127" s="313">
        <v>20</v>
      </c>
      <c r="J127" s="317">
        <f>G127/120*I127</f>
        <v>14400</v>
      </c>
      <c r="K127" s="279"/>
      <c r="L127" s="279"/>
      <c r="M127" s="279"/>
      <c r="N127" s="279"/>
      <c r="O127" s="279"/>
      <c r="P127" s="279"/>
      <c r="Q127" s="279"/>
      <c r="R127" s="279"/>
      <c r="S127" s="279"/>
      <c r="T127" s="279"/>
      <c r="U127" s="279"/>
      <c r="V127" s="279"/>
      <c r="W127" s="279"/>
      <c r="X127" s="279"/>
      <c r="Y127" s="279"/>
      <c r="Z127" s="279"/>
      <c r="AA127" s="279"/>
      <c r="AB127" s="279"/>
      <c r="AC127" s="279"/>
      <c r="AD127" s="279"/>
    </row>
    <row r="128" spans="1:30" s="280" customFormat="1" ht="37.5" customHeight="1">
      <c r="A128" s="313">
        <v>104</v>
      </c>
      <c r="B128" s="314" t="s">
        <v>1603</v>
      </c>
      <c r="C128" s="313" t="s">
        <v>1604</v>
      </c>
      <c r="D128" s="315" t="s">
        <v>1605</v>
      </c>
      <c r="E128" s="313" t="s">
        <v>1317</v>
      </c>
      <c r="F128" s="313">
        <v>1</v>
      </c>
      <c r="G128" s="316">
        <f>60000*1.2</f>
        <v>72000</v>
      </c>
      <c r="H128" s="316">
        <f t="shared" si="14"/>
        <v>60000</v>
      </c>
      <c r="I128" s="313">
        <v>20</v>
      </c>
      <c r="J128" s="317">
        <f>G128/120*I128</f>
        <v>12000</v>
      </c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  <c r="U128" s="279"/>
      <c r="V128" s="279"/>
      <c r="W128" s="279"/>
      <c r="X128" s="279"/>
      <c r="Y128" s="279"/>
      <c r="Z128" s="279"/>
      <c r="AA128" s="279"/>
      <c r="AB128" s="279"/>
      <c r="AC128" s="279"/>
      <c r="AD128" s="279"/>
    </row>
    <row r="129" spans="1:30" s="265" customFormat="1" ht="42" customHeight="1">
      <c r="A129" s="313">
        <v>105</v>
      </c>
      <c r="B129" s="314" t="s">
        <v>1606</v>
      </c>
      <c r="C129" s="313" t="s">
        <v>1607</v>
      </c>
      <c r="D129" s="315" t="s">
        <v>1608</v>
      </c>
      <c r="E129" s="313" t="s">
        <v>1317</v>
      </c>
      <c r="F129" s="313">
        <v>1</v>
      </c>
      <c r="G129" s="316">
        <f>17050*1.2</f>
        <v>20460</v>
      </c>
      <c r="H129" s="316">
        <f t="shared" si="14"/>
        <v>18600</v>
      </c>
      <c r="I129" s="313">
        <v>10</v>
      </c>
      <c r="J129" s="317">
        <f>G129/110*I129</f>
        <v>1860</v>
      </c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</row>
    <row r="130" spans="1:30" s="274" customFormat="1" ht="20.45" customHeight="1">
      <c r="A130" s="313">
        <v>106</v>
      </c>
      <c r="B130" s="314" t="s">
        <v>1609</v>
      </c>
      <c r="C130" s="313" t="s">
        <v>1610</v>
      </c>
      <c r="D130" s="321" t="s">
        <v>1611</v>
      </c>
      <c r="E130" s="313" t="s">
        <v>1612</v>
      </c>
      <c r="F130" s="313">
        <v>1</v>
      </c>
      <c r="G130" s="316">
        <f>960*1.2</f>
        <v>1152</v>
      </c>
      <c r="H130" s="316">
        <f t="shared" si="14"/>
        <v>960</v>
      </c>
      <c r="I130" s="313">
        <v>20</v>
      </c>
      <c r="J130" s="317">
        <f>G130/120*I130</f>
        <v>192</v>
      </c>
      <c r="K130" s="273"/>
      <c r="L130" s="273"/>
      <c r="M130" s="273"/>
      <c r="N130" s="273"/>
      <c r="O130" s="273"/>
      <c r="P130" s="273"/>
      <c r="Q130" s="273"/>
      <c r="R130" s="273"/>
      <c r="S130" s="273"/>
      <c r="T130" s="273"/>
      <c r="U130" s="273"/>
      <c r="V130" s="273"/>
      <c r="W130" s="273"/>
      <c r="X130" s="273"/>
      <c r="Y130" s="273"/>
      <c r="Z130" s="273"/>
      <c r="AA130" s="273"/>
      <c r="AB130" s="273"/>
      <c r="AC130" s="273"/>
      <c r="AD130" s="273"/>
    </row>
    <row r="131" spans="1:30" s="265" customFormat="1" ht="20.45" customHeight="1">
      <c r="A131" s="313">
        <v>107</v>
      </c>
      <c r="B131" s="314" t="s">
        <v>1613</v>
      </c>
      <c r="C131" s="313" t="s">
        <v>1614</v>
      </c>
      <c r="D131" s="321" t="s">
        <v>1615</v>
      </c>
      <c r="E131" s="313"/>
      <c r="F131" s="313"/>
      <c r="G131" s="316">
        <f>2800*1.2</f>
        <v>3360</v>
      </c>
      <c r="H131" s="316">
        <f t="shared" si="14"/>
        <v>2800</v>
      </c>
      <c r="I131" s="313">
        <v>20</v>
      </c>
      <c r="J131" s="317">
        <f>G131/120*I131</f>
        <v>560</v>
      </c>
      <c r="K131" s="273"/>
      <c r="L131" s="273"/>
      <c r="M131" s="273"/>
      <c r="N131" s="273"/>
      <c r="O131" s="273"/>
      <c r="P131" s="273"/>
      <c r="Q131" s="273"/>
      <c r="R131" s="273"/>
      <c r="S131" s="273"/>
      <c r="T131" s="273"/>
      <c r="U131" s="273"/>
      <c r="V131" s="273"/>
      <c r="W131" s="273"/>
      <c r="X131" s="273"/>
      <c r="Y131" s="273"/>
      <c r="Z131" s="273"/>
      <c r="AA131" s="273"/>
      <c r="AB131" s="273"/>
      <c r="AC131" s="273"/>
      <c r="AD131" s="273"/>
    </row>
    <row r="132" spans="1:30" s="265" customFormat="1" ht="20.45" customHeight="1">
      <c r="A132" s="313">
        <v>108</v>
      </c>
      <c r="B132" s="314" t="s">
        <v>1616</v>
      </c>
      <c r="C132" s="313" t="s">
        <v>1617</v>
      </c>
      <c r="D132" s="321" t="s">
        <v>1618</v>
      </c>
      <c r="E132" s="313" t="s">
        <v>1612</v>
      </c>
      <c r="F132" s="313">
        <v>1</v>
      </c>
      <c r="G132" s="316">
        <v>13381</v>
      </c>
      <c r="H132" s="316">
        <v>13381</v>
      </c>
      <c r="I132" s="313" t="s">
        <v>1619</v>
      </c>
      <c r="J132" s="317">
        <f>G132</f>
        <v>13381</v>
      </c>
      <c r="K132" s="264"/>
      <c r="L132" s="264"/>
      <c r="M132" s="264"/>
      <c r="N132" s="264"/>
      <c r="O132" s="264"/>
      <c r="P132" s="264"/>
      <c r="Q132" s="264"/>
      <c r="R132" s="264"/>
      <c r="S132" s="264"/>
      <c r="T132" s="264"/>
      <c r="U132" s="264"/>
      <c r="V132" s="264"/>
      <c r="W132" s="264"/>
      <c r="X132" s="264"/>
      <c r="Y132" s="264"/>
      <c r="Z132" s="264"/>
      <c r="AA132" s="264"/>
      <c r="AB132" s="264"/>
      <c r="AC132" s="264"/>
      <c r="AD132" s="264"/>
    </row>
    <row r="133" spans="1:30" s="265" customFormat="1" ht="20.45" customHeight="1">
      <c r="A133" s="313">
        <v>109</v>
      </c>
      <c r="B133" s="314" t="s">
        <v>1620</v>
      </c>
      <c r="C133" s="313" t="s">
        <v>1621</v>
      </c>
      <c r="D133" s="321" t="s">
        <v>1622</v>
      </c>
      <c r="E133" s="313" t="s">
        <v>1612</v>
      </c>
      <c r="F133" s="313">
        <v>30</v>
      </c>
      <c r="G133" s="316">
        <f>1620*1.2</f>
        <v>1944</v>
      </c>
      <c r="H133" s="316">
        <f>G133-J133</f>
        <v>1620</v>
      </c>
      <c r="I133" s="313">
        <v>20</v>
      </c>
      <c r="J133" s="317">
        <f>G133/120*I133</f>
        <v>324</v>
      </c>
      <c r="K133" s="264"/>
      <c r="L133" s="264"/>
      <c r="M133" s="264"/>
      <c r="N133" s="264"/>
      <c r="O133" s="264"/>
      <c r="P133" s="264"/>
      <c r="Q133" s="264"/>
      <c r="R133" s="264"/>
      <c r="S133" s="264"/>
      <c r="T133" s="264"/>
      <c r="U133" s="264"/>
      <c r="V133" s="264"/>
      <c r="W133" s="264"/>
      <c r="X133" s="264"/>
      <c r="Y133" s="264"/>
      <c r="Z133" s="264"/>
      <c r="AA133" s="264"/>
      <c r="AB133" s="264"/>
      <c r="AC133" s="264"/>
      <c r="AD133" s="264"/>
    </row>
    <row r="134" spans="1:30" s="292" customFormat="1" ht="38.25" customHeight="1">
      <c r="A134" s="313">
        <v>110</v>
      </c>
      <c r="B134" s="314" t="s">
        <v>1623</v>
      </c>
      <c r="C134" s="313" t="s">
        <v>1624</v>
      </c>
      <c r="D134" s="315" t="s">
        <v>1797</v>
      </c>
      <c r="E134" s="313" t="s">
        <v>1612</v>
      </c>
      <c r="F134" s="313">
        <v>30</v>
      </c>
      <c r="G134" s="316">
        <f>2890*1.2</f>
        <v>3468</v>
      </c>
      <c r="H134" s="316">
        <f>G134</f>
        <v>3468</v>
      </c>
      <c r="I134" s="313" t="s">
        <v>1619</v>
      </c>
      <c r="J134" s="316">
        <f>G134</f>
        <v>3468</v>
      </c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</row>
    <row r="135" spans="1:30" s="265" customFormat="1" ht="20.45" customHeight="1">
      <c r="A135" s="313">
        <v>111</v>
      </c>
      <c r="B135" s="314" t="s">
        <v>1625</v>
      </c>
      <c r="C135" s="313" t="s">
        <v>1626</v>
      </c>
      <c r="D135" s="321" t="s">
        <v>1627</v>
      </c>
      <c r="E135" s="313" t="s">
        <v>1317</v>
      </c>
      <c r="F135" s="313">
        <v>1</v>
      </c>
      <c r="G135" s="316">
        <f>120*1.2</f>
        <v>144</v>
      </c>
      <c r="H135" s="316">
        <f>G135-J135</f>
        <v>120</v>
      </c>
      <c r="I135" s="313">
        <v>20</v>
      </c>
      <c r="J135" s="317">
        <f>G135/120*I135</f>
        <v>24</v>
      </c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</row>
    <row r="136" spans="1:30" s="265" customFormat="1" ht="9.4" customHeight="1">
      <c r="A136" s="840"/>
      <c r="B136" s="840"/>
      <c r="C136" s="840"/>
      <c r="D136" s="840"/>
      <c r="E136" s="840"/>
      <c r="F136" s="840"/>
      <c r="G136" s="840"/>
      <c r="H136" s="840"/>
      <c r="I136" s="840"/>
      <c r="J136" s="840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</row>
    <row r="137" spans="1:30" s="265" customFormat="1" ht="42" customHeight="1">
      <c r="A137" s="852" t="s">
        <v>1628</v>
      </c>
      <c r="B137" s="852"/>
      <c r="C137" s="852"/>
      <c r="D137" s="852"/>
      <c r="E137" s="852"/>
      <c r="F137" s="852"/>
      <c r="G137" s="852"/>
      <c r="H137" s="852"/>
      <c r="I137" s="852"/>
      <c r="J137" s="852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</row>
    <row r="138" spans="1:30" s="274" customFormat="1" ht="36" customHeight="1">
      <c r="A138" s="329">
        <v>112</v>
      </c>
      <c r="B138" s="314" t="s">
        <v>1629</v>
      </c>
      <c r="C138" s="313">
        <v>1619</v>
      </c>
      <c r="D138" s="315" t="s">
        <v>1630</v>
      </c>
      <c r="E138" s="313" t="s">
        <v>1317</v>
      </c>
      <c r="F138" s="313">
        <v>1</v>
      </c>
      <c r="G138" s="316">
        <f>4950*1.2</f>
        <v>5940</v>
      </c>
      <c r="H138" s="316">
        <f t="shared" ref="H138:H143" si="15">G138-J138</f>
        <v>5400</v>
      </c>
      <c r="I138" s="313">
        <v>10</v>
      </c>
      <c r="J138" s="317">
        <f t="shared" ref="J138:J143" si="16">G138/110*I138</f>
        <v>540</v>
      </c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3"/>
      <c r="X138" s="273"/>
      <c r="Y138" s="273"/>
      <c r="Z138" s="273"/>
      <c r="AA138" s="273"/>
      <c r="AB138" s="273"/>
      <c r="AC138" s="273"/>
      <c r="AD138" s="273"/>
    </row>
    <row r="139" spans="1:30" s="274" customFormat="1" ht="33" customHeight="1">
      <c r="A139" s="329">
        <v>113</v>
      </c>
      <c r="B139" s="314" t="s">
        <v>1631</v>
      </c>
      <c r="C139" s="313">
        <v>1620</v>
      </c>
      <c r="D139" s="315" t="s">
        <v>1632</v>
      </c>
      <c r="E139" s="313" t="s">
        <v>1317</v>
      </c>
      <c r="F139" s="313">
        <v>1</v>
      </c>
      <c r="G139" s="316">
        <f>3960*1.2</f>
        <v>4752</v>
      </c>
      <c r="H139" s="316">
        <f t="shared" si="15"/>
        <v>4320</v>
      </c>
      <c r="I139" s="313">
        <v>10</v>
      </c>
      <c r="J139" s="317">
        <f t="shared" si="16"/>
        <v>432</v>
      </c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273"/>
      <c r="Y139" s="273"/>
      <c r="Z139" s="273"/>
      <c r="AA139" s="273"/>
      <c r="AB139" s="273"/>
      <c r="AC139" s="273"/>
      <c r="AD139" s="273"/>
    </row>
    <row r="140" spans="1:30" s="274" customFormat="1" ht="20.45" customHeight="1">
      <c r="A140" s="329">
        <v>114</v>
      </c>
      <c r="B140" s="314" t="s">
        <v>1633</v>
      </c>
      <c r="C140" s="313">
        <v>1621</v>
      </c>
      <c r="D140" s="321" t="s">
        <v>1634</v>
      </c>
      <c r="E140" s="313" t="s">
        <v>1317</v>
      </c>
      <c r="F140" s="313">
        <v>4</v>
      </c>
      <c r="G140" s="316">
        <f>3960*1.2</f>
        <v>4752</v>
      </c>
      <c r="H140" s="316">
        <f t="shared" si="15"/>
        <v>4320</v>
      </c>
      <c r="I140" s="313">
        <v>10</v>
      </c>
      <c r="J140" s="317">
        <f t="shared" si="16"/>
        <v>432</v>
      </c>
      <c r="K140" s="273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  <c r="Z140" s="273"/>
      <c r="AA140" s="273"/>
      <c r="AB140" s="273"/>
      <c r="AC140" s="273"/>
      <c r="AD140" s="273"/>
    </row>
    <row r="141" spans="1:30" s="274" customFormat="1" ht="34.5" customHeight="1">
      <c r="A141" s="329">
        <v>115</v>
      </c>
      <c r="B141" s="314" t="s">
        <v>1635</v>
      </c>
      <c r="C141" s="313">
        <v>1622</v>
      </c>
      <c r="D141" s="315" t="s">
        <v>1636</v>
      </c>
      <c r="E141" s="313" t="s">
        <v>1317</v>
      </c>
      <c r="F141" s="313">
        <v>1</v>
      </c>
      <c r="G141" s="316">
        <f>4950*1.2</f>
        <v>5940</v>
      </c>
      <c r="H141" s="316">
        <f t="shared" si="15"/>
        <v>5400</v>
      </c>
      <c r="I141" s="313">
        <v>10</v>
      </c>
      <c r="J141" s="317">
        <f t="shared" si="16"/>
        <v>540</v>
      </c>
      <c r="K141" s="273"/>
      <c r="L141" s="273"/>
      <c r="M141" s="273"/>
      <c r="N141" s="273"/>
      <c r="O141" s="273"/>
      <c r="P141" s="273"/>
      <c r="Q141" s="273"/>
      <c r="R141" s="273"/>
      <c r="S141" s="273"/>
      <c r="T141" s="273"/>
      <c r="U141" s="273"/>
      <c r="V141" s="273"/>
      <c r="W141" s="273"/>
      <c r="X141" s="273"/>
      <c r="Y141" s="273"/>
      <c r="Z141" s="273"/>
      <c r="AA141" s="273"/>
      <c r="AB141" s="273"/>
      <c r="AC141" s="273"/>
      <c r="AD141" s="273"/>
    </row>
    <row r="142" spans="1:30" s="274" customFormat="1" ht="41.25" customHeight="1">
      <c r="A142" s="329">
        <v>116</v>
      </c>
      <c r="B142" s="314" t="s">
        <v>1637</v>
      </c>
      <c r="C142" s="313">
        <v>3359</v>
      </c>
      <c r="D142" s="315" t="s">
        <v>1638</v>
      </c>
      <c r="E142" s="313" t="s">
        <v>1317</v>
      </c>
      <c r="F142" s="313">
        <v>1</v>
      </c>
      <c r="G142" s="316">
        <f>3960*1.2</f>
        <v>4752</v>
      </c>
      <c r="H142" s="316">
        <f t="shared" si="15"/>
        <v>4320</v>
      </c>
      <c r="I142" s="313">
        <v>10</v>
      </c>
      <c r="J142" s="317">
        <f t="shared" si="16"/>
        <v>432</v>
      </c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273"/>
      <c r="X142" s="273"/>
      <c r="Y142" s="273"/>
      <c r="Z142" s="273"/>
      <c r="AA142" s="273"/>
      <c r="AB142" s="273"/>
      <c r="AC142" s="273"/>
      <c r="AD142" s="273"/>
    </row>
    <row r="143" spans="1:30" s="274" customFormat="1" ht="20.45" customHeight="1">
      <c r="A143" s="329">
        <v>117</v>
      </c>
      <c r="B143" s="314" t="s">
        <v>1639</v>
      </c>
      <c r="C143" s="313">
        <v>1624</v>
      </c>
      <c r="D143" s="321" t="s">
        <v>1640</v>
      </c>
      <c r="E143" s="313" t="s">
        <v>1317</v>
      </c>
      <c r="F143" s="313">
        <v>4</v>
      </c>
      <c r="G143" s="316">
        <f>3960*1.2</f>
        <v>4752</v>
      </c>
      <c r="H143" s="316">
        <f t="shared" si="15"/>
        <v>4320</v>
      </c>
      <c r="I143" s="313">
        <v>10</v>
      </c>
      <c r="J143" s="317">
        <f t="shared" si="16"/>
        <v>432</v>
      </c>
      <c r="K143" s="273"/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3"/>
      <c r="AA143" s="273"/>
      <c r="AB143" s="273"/>
      <c r="AC143" s="273"/>
      <c r="AD143" s="273"/>
    </row>
    <row r="144" spans="1:30" s="280" customFormat="1" ht="9.9499999999999993" customHeight="1">
      <c r="A144" s="840"/>
      <c r="B144" s="840"/>
      <c r="C144" s="840"/>
      <c r="D144" s="840"/>
      <c r="E144" s="840"/>
      <c r="F144" s="840"/>
      <c r="G144" s="840"/>
      <c r="H144" s="840"/>
      <c r="I144" s="840"/>
      <c r="J144" s="840"/>
      <c r="K144" s="279"/>
      <c r="L144" s="279"/>
      <c r="M144" s="279"/>
      <c r="N144" s="279"/>
      <c r="O144" s="279"/>
      <c r="P144" s="279"/>
      <c r="Q144" s="279"/>
      <c r="R144" s="279"/>
      <c r="S144" s="279"/>
      <c r="T144" s="279"/>
      <c r="U144" s="279"/>
      <c r="V144" s="279"/>
      <c r="W144" s="279"/>
      <c r="X144" s="279"/>
      <c r="Y144" s="279"/>
      <c r="Z144" s="279"/>
      <c r="AA144" s="279"/>
      <c r="AB144" s="279"/>
      <c r="AC144" s="279"/>
      <c r="AD144" s="279"/>
    </row>
    <row r="145" spans="1:30" s="265" customFormat="1" ht="28.35" customHeight="1">
      <c r="A145" s="845" t="s">
        <v>1641</v>
      </c>
      <c r="B145" s="845"/>
      <c r="C145" s="845"/>
      <c r="D145" s="845"/>
      <c r="E145" s="845"/>
      <c r="F145" s="845"/>
      <c r="G145" s="845"/>
      <c r="H145" s="845"/>
      <c r="I145" s="845"/>
      <c r="J145" s="845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279"/>
      <c r="W145" s="279"/>
      <c r="X145" s="279"/>
      <c r="Y145" s="279"/>
      <c r="Z145" s="279"/>
      <c r="AA145" s="279"/>
      <c r="AB145" s="279"/>
      <c r="AC145" s="279"/>
      <c r="AD145" s="279"/>
    </row>
    <row r="146" spans="1:30" s="274" customFormat="1" ht="36.75" customHeight="1">
      <c r="A146" s="329">
        <v>118</v>
      </c>
      <c r="B146" s="314" t="s">
        <v>1642</v>
      </c>
      <c r="C146" s="313" t="s">
        <v>1643</v>
      </c>
      <c r="D146" s="315" t="s">
        <v>1644</v>
      </c>
      <c r="E146" s="313" t="s">
        <v>1317</v>
      </c>
      <c r="F146" s="313">
        <v>6</v>
      </c>
      <c r="G146" s="316">
        <v>3806</v>
      </c>
      <c r="H146" s="316">
        <f>G146-J146</f>
        <v>3460</v>
      </c>
      <c r="I146" s="313">
        <v>10</v>
      </c>
      <c r="J146" s="317">
        <f>G146/110*I146</f>
        <v>346</v>
      </c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3"/>
    </row>
    <row r="147" spans="1:30" s="265" customFormat="1" ht="36" customHeight="1">
      <c r="A147" s="329">
        <v>119</v>
      </c>
      <c r="B147" s="314" t="s">
        <v>1645</v>
      </c>
      <c r="C147" s="313" t="s">
        <v>1646</v>
      </c>
      <c r="D147" s="315" t="s">
        <v>1647</v>
      </c>
      <c r="E147" s="313" t="s">
        <v>1317</v>
      </c>
      <c r="F147" s="313">
        <v>1</v>
      </c>
      <c r="G147" s="316">
        <f>15400*1.2</f>
        <v>18480</v>
      </c>
      <c r="H147" s="316">
        <f>G147-J147</f>
        <v>16800</v>
      </c>
      <c r="I147" s="313">
        <v>10</v>
      </c>
      <c r="J147" s="317">
        <f>G147/110*I147</f>
        <v>1680</v>
      </c>
      <c r="K147" s="273"/>
      <c r="L147" s="273"/>
      <c r="M147" s="273"/>
      <c r="N147" s="273"/>
      <c r="O147" s="273"/>
      <c r="P147" s="273"/>
      <c r="Q147" s="273"/>
      <c r="R147" s="273"/>
      <c r="S147" s="273"/>
      <c r="T147" s="273"/>
      <c r="U147" s="273"/>
      <c r="V147" s="273"/>
      <c r="W147" s="273"/>
      <c r="X147" s="273"/>
      <c r="Y147" s="273"/>
      <c r="Z147" s="273"/>
      <c r="AA147" s="273"/>
      <c r="AB147" s="273"/>
      <c r="AC147" s="273"/>
      <c r="AD147" s="273"/>
    </row>
    <row r="148" spans="1:30" s="265" customFormat="1" ht="36" customHeight="1">
      <c r="A148" s="329">
        <v>120</v>
      </c>
      <c r="B148" s="314" t="s">
        <v>1648</v>
      </c>
      <c r="C148" s="313" t="s">
        <v>1649</v>
      </c>
      <c r="D148" s="315" t="s">
        <v>1650</v>
      </c>
      <c r="E148" s="313" t="s">
        <v>1317</v>
      </c>
      <c r="F148" s="313">
        <v>6</v>
      </c>
      <c r="G148" s="316">
        <v>2816</v>
      </c>
      <c r="H148" s="316">
        <f>G148-J148</f>
        <v>2560</v>
      </c>
      <c r="I148" s="313">
        <v>10</v>
      </c>
      <c r="J148" s="317">
        <f>G148/110*I148</f>
        <v>256</v>
      </c>
      <c r="K148" s="273"/>
      <c r="L148" s="273"/>
      <c r="M148" s="273"/>
      <c r="N148" s="273"/>
      <c r="O148" s="273"/>
      <c r="P148" s="273"/>
      <c r="Q148" s="273"/>
      <c r="R148" s="273"/>
      <c r="S148" s="273"/>
      <c r="T148" s="273"/>
      <c r="U148" s="273"/>
      <c r="V148" s="273"/>
      <c r="W148" s="273"/>
      <c r="X148" s="273"/>
      <c r="Y148" s="273"/>
      <c r="Z148" s="273"/>
      <c r="AA148" s="273"/>
      <c r="AB148" s="273"/>
      <c r="AC148" s="273"/>
      <c r="AD148" s="273"/>
    </row>
    <row r="149" spans="1:30" s="265" customFormat="1" ht="19.899999999999999" customHeight="1">
      <c r="A149" s="329">
        <v>121</v>
      </c>
      <c r="B149" s="314" t="s">
        <v>1651</v>
      </c>
      <c r="C149" s="313" t="s">
        <v>1652</v>
      </c>
      <c r="D149" s="321" t="s">
        <v>1653</v>
      </c>
      <c r="E149" s="313" t="s">
        <v>1317</v>
      </c>
      <c r="F149" s="313">
        <v>6</v>
      </c>
      <c r="G149" s="316">
        <v>5951</v>
      </c>
      <c r="H149" s="316">
        <f>G149-J149</f>
        <v>5410</v>
      </c>
      <c r="I149" s="313">
        <v>10</v>
      </c>
      <c r="J149" s="317">
        <f>G149/110*I149</f>
        <v>541</v>
      </c>
      <c r="K149" s="273"/>
      <c r="L149" s="273"/>
      <c r="M149" s="273"/>
      <c r="N149" s="273"/>
      <c r="O149" s="273"/>
      <c r="P149" s="273"/>
      <c r="Q149" s="273"/>
      <c r="R149" s="273"/>
      <c r="S149" s="273"/>
      <c r="T149" s="273"/>
      <c r="U149" s="273"/>
      <c r="V149" s="273"/>
      <c r="W149" s="273"/>
      <c r="X149" s="273"/>
      <c r="Y149" s="273"/>
      <c r="Z149" s="273"/>
      <c r="AA149" s="273"/>
      <c r="AB149" s="273"/>
      <c r="AC149" s="273"/>
      <c r="AD149" s="273"/>
    </row>
    <row r="150" spans="1:30" s="265" customFormat="1" ht="12.2" customHeight="1">
      <c r="A150" s="329"/>
      <c r="B150" s="314"/>
      <c r="C150" s="313"/>
      <c r="D150" s="321"/>
      <c r="E150" s="313"/>
      <c r="F150" s="313"/>
      <c r="G150" s="316"/>
      <c r="H150" s="316"/>
      <c r="I150" s="313"/>
      <c r="J150" s="317"/>
      <c r="K150" s="273"/>
      <c r="L150" s="273"/>
      <c r="M150" s="273"/>
      <c r="N150" s="273"/>
      <c r="O150" s="273"/>
      <c r="P150" s="273"/>
      <c r="Q150" s="273"/>
      <c r="R150" s="273"/>
      <c r="S150" s="273"/>
      <c r="T150" s="273"/>
      <c r="U150" s="273"/>
      <c r="V150" s="273"/>
      <c r="W150" s="273"/>
      <c r="X150" s="273"/>
      <c r="Y150" s="273"/>
      <c r="Z150" s="273"/>
      <c r="AA150" s="273"/>
      <c r="AB150" s="273"/>
      <c r="AC150" s="273"/>
      <c r="AD150" s="273"/>
    </row>
    <row r="151" spans="1:30" s="265" customFormat="1" ht="29.1" customHeight="1">
      <c r="A151" s="837" t="s">
        <v>1654</v>
      </c>
      <c r="B151" s="837"/>
      <c r="C151" s="837"/>
      <c r="D151" s="837"/>
      <c r="E151" s="837"/>
      <c r="F151" s="837"/>
      <c r="G151" s="837"/>
      <c r="H151" s="837"/>
      <c r="I151" s="837"/>
      <c r="J151" s="837"/>
      <c r="K151" s="273"/>
      <c r="L151" s="273"/>
      <c r="M151" s="273"/>
      <c r="N151" s="273"/>
      <c r="O151" s="273"/>
      <c r="P151" s="273"/>
      <c r="Q151" s="273"/>
      <c r="R151" s="273"/>
      <c r="S151" s="273"/>
      <c r="T151" s="273"/>
      <c r="U151" s="273"/>
      <c r="V151" s="273"/>
      <c r="W151" s="273"/>
      <c r="X151" s="273"/>
      <c r="Y151" s="273"/>
      <c r="Z151" s="273"/>
      <c r="AA151" s="273"/>
      <c r="AB151" s="273"/>
      <c r="AC151" s="273"/>
      <c r="AD151" s="273"/>
    </row>
    <row r="152" spans="1:30" s="265" customFormat="1" ht="31.5" customHeight="1">
      <c r="A152" s="313">
        <v>122</v>
      </c>
      <c r="B152" s="314" t="s">
        <v>1655</v>
      </c>
      <c r="C152" s="313" t="s">
        <v>1656</v>
      </c>
      <c r="D152" s="315" t="s">
        <v>1657</v>
      </c>
      <c r="E152" s="313" t="s">
        <v>1317</v>
      </c>
      <c r="F152" s="313">
        <v>100</v>
      </c>
      <c r="G152" s="316">
        <v>44</v>
      </c>
      <c r="H152" s="316">
        <f>G152-J152</f>
        <v>40</v>
      </c>
      <c r="I152" s="313">
        <v>10</v>
      </c>
      <c r="J152" s="317">
        <f>G152/110*I152</f>
        <v>4</v>
      </c>
      <c r="K152" s="273"/>
      <c r="L152" s="273"/>
      <c r="M152" s="273"/>
      <c r="N152" s="273"/>
      <c r="O152" s="273"/>
      <c r="P152" s="273"/>
      <c r="Q152" s="273"/>
      <c r="R152" s="273"/>
      <c r="S152" s="273"/>
      <c r="T152" s="273"/>
      <c r="U152" s="273"/>
      <c r="V152" s="273"/>
      <c r="W152" s="273"/>
      <c r="X152" s="273"/>
      <c r="Y152" s="273"/>
      <c r="Z152" s="273"/>
      <c r="AA152" s="273"/>
      <c r="AB152" s="273"/>
      <c r="AC152" s="273"/>
      <c r="AD152" s="273"/>
    </row>
    <row r="153" spans="1:30" s="265" customFormat="1" ht="36" customHeight="1">
      <c r="A153" s="313">
        <v>123</v>
      </c>
      <c r="B153" s="314" t="s">
        <v>1658</v>
      </c>
      <c r="C153" s="313" t="s">
        <v>1659</v>
      </c>
      <c r="D153" s="315" t="s">
        <v>1660</v>
      </c>
      <c r="E153" s="313" t="s">
        <v>1317</v>
      </c>
      <c r="F153" s="313">
        <v>40</v>
      </c>
      <c r="G153" s="316">
        <v>99</v>
      </c>
      <c r="H153" s="316">
        <f>G153-J153</f>
        <v>90</v>
      </c>
      <c r="I153" s="313">
        <v>10</v>
      </c>
      <c r="J153" s="317">
        <f>G153/110*I153</f>
        <v>9</v>
      </c>
      <c r="K153" s="273"/>
      <c r="L153" s="273"/>
      <c r="M153" s="273"/>
      <c r="N153" s="273"/>
      <c r="O153" s="273"/>
      <c r="P153" s="273"/>
      <c r="Q153" s="273"/>
      <c r="R153" s="273"/>
      <c r="S153" s="273"/>
      <c r="T153" s="273"/>
      <c r="U153" s="273"/>
      <c r="V153" s="273"/>
      <c r="W153" s="273"/>
      <c r="X153" s="273"/>
      <c r="Y153" s="273"/>
      <c r="Z153" s="273"/>
      <c r="AA153" s="273"/>
      <c r="AB153" s="273"/>
      <c r="AC153" s="273"/>
      <c r="AD153" s="273"/>
    </row>
    <row r="154" spans="1:30" s="265" customFormat="1" ht="32.25" customHeight="1">
      <c r="A154" s="313">
        <v>124</v>
      </c>
      <c r="B154" s="314" t="s">
        <v>1661</v>
      </c>
      <c r="C154" s="307" t="s">
        <v>1662</v>
      </c>
      <c r="D154" s="315" t="s">
        <v>1663</v>
      </c>
      <c r="E154" s="313" t="s">
        <v>1317</v>
      </c>
      <c r="F154" s="313">
        <v>40</v>
      </c>
      <c r="G154" s="316">
        <v>176</v>
      </c>
      <c r="H154" s="316">
        <f>G154-J154</f>
        <v>160</v>
      </c>
      <c r="I154" s="313">
        <v>10</v>
      </c>
      <c r="J154" s="317">
        <f>G154/110*I154</f>
        <v>16</v>
      </c>
      <c r="K154" s="273"/>
      <c r="L154" s="273"/>
      <c r="M154" s="273"/>
      <c r="N154" s="273"/>
      <c r="O154" s="273"/>
      <c r="P154" s="273"/>
      <c r="Q154" s="273"/>
      <c r="R154" s="273"/>
      <c r="S154" s="273"/>
      <c r="T154" s="273"/>
      <c r="U154" s="273"/>
      <c r="V154" s="273"/>
      <c r="W154" s="273"/>
      <c r="X154" s="273"/>
      <c r="Y154" s="273"/>
      <c r="Z154" s="273"/>
      <c r="AA154" s="273"/>
      <c r="AB154" s="273"/>
      <c r="AC154" s="273"/>
      <c r="AD154" s="273"/>
    </row>
    <row r="155" spans="1:30" s="280" customFormat="1" ht="15" customHeight="1">
      <c r="A155" s="313">
        <v>125</v>
      </c>
      <c r="B155" s="314" t="s">
        <v>1664</v>
      </c>
      <c r="C155" s="313" t="s">
        <v>1665</v>
      </c>
      <c r="D155" s="315" t="s">
        <v>1666</v>
      </c>
      <c r="E155" s="313" t="s">
        <v>1317</v>
      </c>
      <c r="F155" s="330">
        <v>20</v>
      </c>
      <c r="G155" s="316">
        <f>275*1.2</f>
        <v>330</v>
      </c>
      <c r="H155" s="316">
        <f>G155-J155</f>
        <v>300</v>
      </c>
      <c r="I155" s="313">
        <v>10</v>
      </c>
      <c r="J155" s="317">
        <f>G155/110*I155</f>
        <v>30</v>
      </c>
      <c r="K155" s="279"/>
      <c r="L155" s="279"/>
      <c r="M155" s="279"/>
      <c r="N155" s="279"/>
      <c r="O155" s="279"/>
      <c r="P155" s="279"/>
      <c r="Q155" s="279"/>
      <c r="R155" s="279"/>
      <c r="S155" s="279"/>
      <c r="T155" s="279"/>
      <c r="U155" s="279"/>
      <c r="V155" s="279"/>
      <c r="W155" s="279"/>
      <c r="X155" s="279"/>
      <c r="Y155" s="279"/>
      <c r="Z155" s="279"/>
      <c r="AA155" s="279"/>
      <c r="AB155" s="279"/>
      <c r="AC155" s="279"/>
      <c r="AD155" s="279"/>
    </row>
    <row r="156" spans="1:30" s="280" customFormat="1" ht="11.25" customHeight="1">
      <c r="A156" s="313"/>
      <c r="B156" s="314"/>
      <c r="C156" s="313"/>
      <c r="D156" s="321"/>
      <c r="E156" s="313"/>
      <c r="F156" s="330"/>
      <c r="G156" s="316"/>
      <c r="H156" s="316"/>
      <c r="I156" s="313"/>
      <c r="J156" s="317"/>
      <c r="K156" s="279"/>
      <c r="L156" s="279"/>
      <c r="M156" s="279"/>
      <c r="N156" s="279"/>
      <c r="O156" s="279"/>
      <c r="P156" s="279"/>
      <c r="Q156" s="279"/>
      <c r="R156" s="279"/>
      <c r="S156" s="279"/>
      <c r="T156" s="279"/>
      <c r="U156" s="279"/>
      <c r="V156" s="279"/>
      <c r="W156" s="279"/>
      <c r="X156" s="279"/>
      <c r="Y156" s="279"/>
      <c r="Z156" s="279"/>
      <c r="AA156" s="279"/>
      <c r="AB156" s="279"/>
      <c r="AC156" s="279"/>
      <c r="AD156" s="279"/>
    </row>
    <row r="157" spans="1:30" s="294" customFormat="1" ht="28.35" customHeight="1">
      <c r="A157" s="837" t="s">
        <v>1667</v>
      </c>
      <c r="B157" s="837"/>
      <c r="C157" s="837"/>
      <c r="D157" s="837"/>
      <c r="E157" s="837"/>
      <c r="F157" s="837"/>
      <c r="G157" s="837"/>
      <c r="H157" s="837"/>
      <c r="I157" s="837"/>
      <c r="J157" s="837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</row>
    <row r="158" spans="1:30" s="274" customFormat="1" ht="20.45" customHeight="1">
      <c r="A158" s="313">
        <v>126</v>
      </c>
      <c r="B158" s="314" t="s">
        <v>1668</v>
      </c>
      <c r="C158" s="313" t="s">
        <v>1669</v>
      </c>
      <c r="D158" s="321" t="s">
        <v>1670</v>
      </c>
      <c r="E158" s="313" t="s">
        <v>1317</v>
      </c>
      <c r="F158" s="314" t="s">
        <v>1671</v>
      </c>
      <c r="G158" s="316">
        <f>8.47*1.2</f>
        <v>10.164</v>
      </c>
      <c r="H158" s="316">
        <f t="shared" ref="H158:H165" si="17">G158-J158</f>
        <v>9.24</v>
      </c>
      <c r="I158" s="313">
        <v>10</v>
      </c>
      <c r="J158" s="317">
        <f t="shared" ref="J158:J173" si="18">G158/110*I158</f>
        <v>0.92399999999999993</v>
      </c>
      <c r="K158" s="273"/>
      <c r="L158" s="273"/>
      <c r="M158" s="273"/>
      <c r="N158" s="273"/>
      <c r="O158" s="273"/>
      <c r="P158" s="273"/>
      <c r="Q158" s="273"/>
      <c r="R158" s="273"/>
      <c r="S158" s="273"/>
      <c r="T158" s="273"/>
      <c r="U158" s="273"/>
      <c r="V158" s="273"/>
      <c r="W158" s="273"/>
      <c r="X158" s="273"/>
      <c r="Y158" s="273"/>
      <c r="Z158" s="273"/>
      <c r="AA158" s="273"/>
      <c r="AB158" s="273"/>
      <c r="AC158" s="273"/>
      <c r="AD158" s="273"/>
    </row>
    <row r="159" spans="1:30" s="274" customFormat="1" ht="20.45" customHeight="1">
      <c r="A159" s="313">
        <v>127</v>
      </c>
      <c r="B159" s="314" t="s">
        <v>1672</v>
      </c>
      <c r="C159" s="313" t="s">
        <v>1673</v>
      </c>
      <c r="D159" s="321" t="s">
        <v>1674</v>
      </c>
      <c r="E159" s="313" t="s">
        <v>1317</v>
      </c>
      <c r="F159" s="314" t="s">
        <v>1675</v>
      </c>
      <c r="G159" s="316">
        <f>11.88*1.2</f>
        <v>14.256</v>
      </c>
      <c r="H159" s="316">
        <f t="shared" si="17"/>
        <v>12.96</v>
      </c>
      <c r="I159" s="313">
        <v>10</v>
      </c>
      <c r="J159" s="317">
        <f t="shared" si="18"/>
        <v>1.2959999999999998</v>
      </c>
      <c r="K159" s="273"/>
      <c r="L159" s="273"/>
      <c r="M159" s="273"/>
      <c r="N159" s="273"/>
      <c r="O159" s="273"/>
      <c r="P159" s="273"/>
      <c r="Q159" s="273"/>
      <c r="R159" s="273"/>
      <c r="S159" s="273"/>
      <c r="T159" s="273"/>
      <c r="U159" s="273"/>
      <c r="V159" s="273"/>
      <c r="W159" s="273"/>
      <c r="X159" s="273"/>
      <c r="Y159" s="273"/>
      <c r="Z159" s="273"/>
      <c r="AA159" s="273"/>
      <c r="AB159" s="273"/>
      <c r="AC159" s="273"/>
      <c r="AD159" s="273"/>
    </row>
    <row r="160" spans="1:30" s="274" customFormat="1" ht="20.45" customHeight="1">
      <c r="A160" s="313">
        <v>128</v>
      </c>
      <c r="B160" s="314" t="s">
        <v>1676</v>
      </c>
      <c r="C160" s="313" t="s">
        <v>1677</v>
      </c>
      <c r="D160" s="321" t="s">
        <v>1678</v>
      </c>
      <c r="E160" s="313" t="s">
        <v>1317</v>
      </c>
      <c r="F160" s="314" t="s">
        <v>1679</v>
      </c>
      <c r="G160" s="316">
        <f>21.78*1.2</f>
        <v>26.135999999999999</v>
      </c>
      <c r="H160" s="316">
        <f t="shared" si="17"/>
        <v>23.759999999999998</v>
      </c>
      <c r="I160" s="313">
        <v>10</v>
      </c>
      <c r="J160" s="317">
        <f t="shared" si="18"/>
        <v>2.3759999999999999</v>
      </c>
      <c r="K160" s="273"/>
      <c r="L160" s="273"/>
      <c r="M160" s="273"/>
      <c r="N160" s="273"/>
      <c r="O160" s="273"/>
      <c r="P160" s="273"/>
      <c r="Q160" s="273"/>
      <c r="R160" s="273"/>
      <c r="S160" s="273"/>
      <c r="T160" s="273"/>
      <c r="U160" s="273"/>
      <c r="V160" s="273"/>
      <c r="W160" s="273"/>
      <c r="X160" s="273"/>
      <c r="Y160" s="273"/>
      <c r="Z160" s="273"/>
      <c r="AA160" s="273"/>
      <c r="AB160" s="273"/>
      <c r="AC160" s="273"/>
      <c r="AD160" s="273"/>
    </row>
    <row r="161" spans="1:30" s="274" customFormat="1" ht="20.45" customHeight="1">
      <c r="A161" s="313">
        <v>129</v>
      </c>
      <c r="B161" s="314" t="s">
        <v>1680</v>
      </c>
      <c r="C161" s="313" t="s">
        <v>1681</v>
      </c>
      <c r="D161" s="321" t="s">
        <v>1682</v>
      </c>
      <c r="E161" s="313" t="s">
        <v>1317</v>
      </c>
      <c r="F161" s="314" t="s">
        <v>1683</v>
      </c>
      <c r="G161" s="316">
        <f>39.93*1.2</f>
        <v>47.915999999999997</v>
      </c>
      <c r="H161" s="316">
        <f t="shared" si="17"/>
        <v>43.559999999999995</v>
      </c>
      <c r="I161" s="313">
        <v>10</v>
      </c>
      <c r="J161" s="317">
        <f t="shared" si="18"/>
        <v>4.3559999999999999</v>
      </c>
      <c r="K161" s="273"/>
      <c r="L161" s="273"/>
      <c r="M161" s="273"/>
      <c r="N161" s="273"/>
      <c r="O161" s="273"/>
      <c r="P161" s="273"/>
      <c r="Q161" s="273"/>
      <c r="R161" s="273"/>
      <c r="S161" s="273"/>
      <c r="T161" s="273"/>
      <c r="U161" s="273"/>
      <c r="V161" s="273"/>
      <c r="W161" s="273"/>
      <c r="X161" s="273"/>
      <c r="Y161" s="273"/>
      <c r="Z161" s="273"/>
      <c r="AA161" s="273"/>
      <c r="AB161" s="273"/>
      <c r="AC161" s="273"/>
      <c r="AD161" s="273"/>
    </row>
    <row r="162" spans="1:30" s="274" customFormat="1" ht="20.45" customHeight="1">
      <c r="A162" s="313">
        <v>130</v>
      </c>
      <c r="B162" s="314" t="s">
        <v>1684</v>
      </c>
      <c r="C162" s="313" t="s">
        <v>1685</v>
      </c>
      <c r="D162" s="321" t="s">
        <v>1686</v>
      </c>
      <c r="E162" s="313" t="s">
        <v>1317</v>
      </c>
      <c r="F162" s="314" t="s">
        <v>1687</v>
      </c>
      <c r="G162" s="316">
        <f>5.72*1.2</f>
        <v>6.8639999999999999</v>
      </c>
      <c r="H162" s="316">
        <f t="shared" si="17"/>
        <v>6.24</v>
      </c>
      <c r="I162" s="313">
        <v>10</v>
      </c>
      <c r="J162" s="317">
        <f t="shared" si="18"/>
        <v>0.624</v>
      </c>
      <c r="K162" s="273"/>
      <c r="L162" s="273"/>
      <c r="M162" s="273"/>
      <c r="N162" s="273"/>
      <c r="O162" s="273"/>
      <c r="P162" s="273"/>
      <c r="Q162" s="273"/>
      <c r="R162" s="273"/>
      <c r="S162" s="273"/>
      <c r="T162" s="273"/>
      <c r="U162" s="273"/>
      <c r="V162" s="273"/>
      <c r="W162" s="273"/>
      <c r="X162" s="273"/>
      <c r="Y162" s="273"/>
      <c r="Z162" s="273"/>
      <c r="AA162" s="273"/>
      <c r="AB162" s="273"/>
      <c r="AC162" s="273"/>
      <c r="AD162" s="273"/>
    </row>
    <row r="163" spans="1:30" s="274" customFormat="1" ht="20.45" customHeight="1">
      <c r="A163" s="313">
        <v>131</v>
      </c>
      <c r="B163" s="314" t="s">
        <v>1688</v>
      </c>
      <c r="C163" s="313" t="s">
        <v>1689</v>
      </c>
      <c r="D163" s="321" t="s">
        <v>1690</v>
      </c>
      <c r="E163" s="313" t="s">
        <v>1317</v>
      </c>
      <c r="F163" s="314" t="s">
        <v>1671</v>
      </c>
      <c r="G163" s="316">
        <f>7.92*1.2</f>
        <v>9.5039999999999996</v>
      </c>
      <c r="H163" s="316">
        <f t="shared" si="17"/>
        <v>8.64</v>
      </c>
      <c r="I163" s="313">
        <v>10</v>
      </c>
      <c r="J163" s="317">
        <f t="shared" si="18"/>
        <v>0.86399999999999988</v>
      </c>
      <c r="K163" s="273"/>
      <c r="L163" s="273"/>
      <c r="M163" s="273"/>
      <c r="N163" s="273"/>
      <c r="O163" s="273"/>
      <c r="P163" s="273"/>
      <c r="Q163" s="273"/>
      <c r="R163" s="273"/>
      <c r="S163" s="273"/>
      <c r="T163" s="273"/>
      <c r="U163" s="273"/>
      <c r="V163" s="273"/>
      <c r="W163" s="273"/>
      <c r="X163" s="273"/>
      <c r="Y163" s="273"/>
      <c r="Z163" s="273"/>
      <c r="AA163" s="273"/>
      <c r="AB163" s="273"/>
      <c r="AC163" s="273"/>
      <c r="AD163" s="273"/>
    </row>
    <row r="164" spans="1:30" s="274" customFormat="1" ht="20.45" customHeight="1">
      <c r="A164" s="313">
        <v>132</v>
      </c>
      <c r="B164" s="314" t="s">
        <v>1691</v>
      </c>
      <c r="C164" s="313" t="s">
        <v>1692</v>
      </c>
      <c r="D164" s="321" t="s">
        <v>1693</v>
      </c>
      <c r="E164" s="313" t="s">
        <v>1317</v>
      </c>
      <c r="F164" s="314" t="s">
        <v>1675</v>
      </c>
      <c r="G164" s="316">
        <f>10.56*1.2</f>
        <v>12.672000000000001</v>
      </c>
      <c r="H164" s="316">
        <f t="shared" si="17"/>
        <v>11.52</v>
      </c>
      <c r="I164" s="313">
        <v>10</v>
      </c>
      <c r="J164" s="317">
        <f t="shared" si="18"/>
        <v>1.1520000000000001</v>
      </c>
      <c r="K164" s="273"/>
      <c r="L164" s="273"/>
      <c r="M164" s="273"/>
      <c r="N164" s="273"/>
      <c r="O164" s="273"/>
      <c r="P164" s="273"/>
      <c r="Q164" s="273"/>
      <c r="R164" s="273"/>
      <c r="S164" s="273"/>
      <c r="T164" s="273"/>
      <c r="U164" s="273"/>
      <c r="V164" s="273"/>
      <c r="W164" s="273"/>
      <c r="X164" s="273"/>
      <c r="Y164" s="273"/>
      <c r="Z164" s="273"/>
      <c r="AA164" s="273"/>
      <c r="AB164" s="273"/>
      <c r="AC164" s="273"/>
      <c r="AD164" s="273"/>
    </row>
    <row r="165" spans="1:30" s="274" customFormat="1" ht="18.95" customHeight="1">
      <c r="A165" s="313">
        <v>133</v>
      </c>
      <c r="B165" s="314" t="s">
        <v>1694</v>
      </c>
      <c r="C165" s="313" t="s">
        <v>1695</v>
      </c>
      <c r="D165" s="321" t="s">
        <v>1696</v>
      </c>
      <c r="E165" s="313" t="s">
        <v>1317</v>
      </c>
      <c r="F165" s="314" t="s">
        <v>1679</v>
      </c>
      <c r="G165" s="316">
        <f>20.57*1.2</f>
        <v>24.684000000000001</v>
      </c>
      <c r="H165" s="316">
        <f t="shared" si="17"/>
        <v>22.44</v>
      </c>
      <c r="I165" s="313">
        <v>10</v>
      </c>
      <c r="J165" s="317">
        <f t="shared" si="18"/>
        <v>2.2440000000000002</v>
      </c>
      <c r="K165" s="273"/>
      <c r="L165" s="273"/>
      <c r="M165" s="273"/>
      <c r="N165" s="273"/>
      <c r="O165" s="273"/>
      <c r="P165" s="273"/>
      <c r="Q165" s="273"/>
      <c r="R165" s="273"/>
      <c r="S165" s="273"/>
      <c r="T165" s="273"/>
      <c r="U165" s="273"/>
      <c r="V165" s="273"/>
      <c r="W165" s="273"/>
      <c r="X165" s="273"/>
      <c r="Y165" s="273"/>
      <c r="Z165" s="273"/>
      <c r="AA165" s="273"/>
      <c r="AB165" s="273"/>
      <c r="AC165" s="273"/>
      <c r="AD165" s="273"/>
    </row>
    <row r="166" spans="1:30" s="274" customFormat="1" ht="20.45" customHeight="1">
      <c r="A166" s="313">
        <v>134</v>
      </c>
      <c r="B166" s="314" t="s">
        <v>1697</v>
      </c>
      <c r="C166" s="313" t="s">
        <v>1698</v>
      </c>
      <c r="D166" s="321" t="s">
        <v>1699</v>
      </c>
      <c r="E166" s="313" t="s">
        <v>1317</v>
      </c>
      <c r="F166" s="314" t="s">
        <v>1683</v>
      </c>
      <c r="G166" s="316">
        <f>36.3*1.2</f>
        <v>43.559999999999995</v>
      </c>
      <c r="H166" s="316">
        <v>33</v>
      </c>
      <c r="I166" s="313">
        <v>10</v>
      </c>
      <c r="J166" s="317">
        <f t="shared" si="18"/>
        <v>3.9599999999999995</v>
      </c>
      <c r="K166" s="273"/>
      <c r="L166" s="273"/>
      <c r="M166" s="273"/>
      <c r="N166" s="273"/>
      <c r="O166" s="273"/>
      <c r="P166" s="273"/>
      <c r="Q166" s="273"/>
      <c r="R166" s="273"/>
      <c r="S166" s="273"/>
      <c r="T166" s="273"/>
      <c r="U166" s="273"/>
      <c r="V166" s="273"/>
      <c r="W166" s="273"/>
      <c r="X166" s="273"/>
      <c r="Y166" s="273"/>
      <c r="Z166" s="273"/>
      <c r="AA166" s="273"/>
      <c r="AB166" s="273"/>
      <c r="AC166" s="273"/>
      <c r="AD166" s="273"/>
    </row>
    <row r="167" spans="1:30" s="274" customFormat="1" ht="18.95" customHeight="1">
      <c r="A167" s="313">
        <v>135</v>
      </c>
      <c r="B167" s="314" t="s">
        <v>1700</v>
      </c>
      <c r="C167" s="313" t="s">
        <v>1701</v>
      </c>
      <c r="D167" s="321" t="s">
        <v>1702</v>
      </c>
      <c r="E167" s="313" t="s">
        <v>1317</v>
      </c>
      <c r="F167" s="314" t="s">
        <v>1703</v>
      </c>
      <c r="G167" s="316">
        <f>5.28*1.2</f>
        <v>6.3360000000000003</v>
      </c>
      <c r="H167" s="316">
        <f t="shared" ref="H167:H180" si="19">G167-J167</f>
        <v>5.76</v>
      </c>
      <c r="I167" s="313">
        <v>10</v>
      </c>
      <c r="J167" s="317">
        <f t="shared" si="18"/>
        <v>0.57600000000000007</v>
      </c>
      <c r="K167" s="273"/>
      <c r="L167" s="273"/>
      <c r="M167" s="273"/>
      <c r="N167" s="273"/>
      <c r="O167" s="273"/>
      <c r="P167" s="273"/>
      <c r="Q167" s="273"/>
      <c r="R167" s="273"/>
      <c r="S167" s="273"/>
      <c r="T167" s="273"/>
      <c r="U167" s="273"/>
      <c r="V167" s="273"/>
      <c r="W167" s="273"/>
      <c r="X167" s="273"/>
      <c r="Y167" s="273"/>
      <c r="Z167" s="273"/>
      <c r="AA167" s="273"/>
      <c r="AB167" s="273"/>
      <c r="AC167" s="273"/>
      <c r="AD167" s="273"/>
    </row>
    <row r="168" spans="1:30" s="274" customFormat="1" ht="18.95" customHeight="1">
      <c r="A168" s="313">
        <v>136</v>
      </c>
      <c r="B168" s="314" t="s">
        <v>1704</v>
      </c>
      <c r="C168" s="313" t="s">
        <v>1705</v>
      </c>
      <c r="D168" s="321" t="s">
        <v>1706</v>
      </c>
      <c r="E168" s="313" t="s">
        <v>1317</v>
      </c>
      <c r="F168" s="314" t="s">
        <v>1703</v>
      </c>
      <c r="G168" s="316">
        <f>6.82*1.2</f>
        <v>8.1839999999999993</v>
      </c>
      <c r="H168" s="316">
        <f t="shared" si="19"/>
        <v>7.4399999999999995</v>
      </c>
      <c r="I168" s="313">
        <v>10</v>
      </c>
      <c r="J168" s="317">
        <f t="shared" si="18"/>
        <v>0.74399999999999999</v>
      </c>
      <c r="K168" s="273"/>
      <c r="L168" s="273"/>
      <c r="M168" s="273"/>
      <c r="N168" s="273"/>
      <c r="O168" s="273"/>
      <c r="P168" s="273"/>
      <c r="Q168" s="273"/>
      <c r="R168" s="273"/>
      <c r="S168" s="273"/>
      <c r="T168" s="273"/>
      <c r="U168" s="273"/>
      <c r="V168" s="273"/>
      <c r="W168" s="273"/>
      <c r="X168" s="273"/>
      <c r="Y168" s="273"/>
      <c r="Z168" s="273"/>
      <c r="AA168" s="273"/>
      <c r="AB168" s="273"/>
      <c r="AC168" s="273"/>
      <c r="AD168" s="273"/>
    </row>
    <row r="169" spans="1:30" s="274" customFormat="1" ht="18.95" customHeight="1">
      <c r="A169" s="313">
        <v>137</v>
      </c>
      <c r="B169" s="314" t="s">
        <v>1707</v>
      </c>
      <c r="C169" s="313" t="s">
        <v>1708</v>
      </c>
      <c r="D169" s="321" t="s">
        <v>1709</v>
      </c>
      <c r="E169" s="313" t="s">
        <v>1317</v>
      </c>
      <c r="F169" s="314" t="s">
        <v>1710</v>
      </c>
      <c r="G169" s="316">
        <f>7.7*1.2</f>
        <v>9.24</v>
      </c>
      <c r="H169" s="316">
        <f t="shared" si="19"/>
        <v>8.4</v>
      </c>
      <c r="I169" s="313">
        <v>10</v>
      </c>
      <c r="J169" s="317">
        <f t="shared" si="18"/>
        <v>0.84000000000000008</v>
      </c>
      <c r="K169" s="273"/>
      <c r="L169" s="273"/>
      <c r="M169" s="273"/>
      <c r="N169" s="273"/>
      <c r="O169" s="273"/>
      <c r="P169" s="273"/>
      <c r="Q169" s="273"/>
      <c r="R169" s="273"/>
      <c r="S169" s="273"/>
      <c r="T169" s="273"/>
      <c r="U169" s="273"/>
      <c r="V169" s="273"/>
      <c r="W169" s="273"/>
      <c r="X169" s="273"/>
      <c r="Y169" s="273"/>
      <c r="Z169" s="273"/>
      <c r="AA169" s="273"/>
      <c r="AB169" s="273"/>
      <c r="AC169" s="273"/>
      <c r="AD169" s="273"/>
    </row>
    <row r="170" spans="1:30" s="274" customFormat="1" ht="20.45" customHeight="1">
      <c r="A170" s="313">
        <v>138</v>
      </c>
      <c r="B170" s="314" t="s">
        <v>1711</v>
      </c>
      <c r="C170" s="313" t="s">
        <v>1712</v>
      </c>
      <c r="D170" s="321" t="s">
        <v>1713</v>
      </c>
      <c r="E170" s="313" t="s">
        <v>1317</v>
      </c>
      <c r="F170" s="314" t="s">
        <v>1710</v>
      </c>
      <c r="G170" s="316">
        <f>7.92*1.2</f>
        <v>9.5039999999999996</v>
      </c>
      <c r="H170" s="316">
        <f t="shared" si="19"/>
        <v>8.64</v>
      </c>
      <c r="I170" s="313">
        <v>10</v>
      </c>
      <c r="J170" s="317">
        <f t="shared" si="18"/>
        <v>0.86399999999999988</v>
      </c>
      <c r="K170" s="273"/>
      <c r="L170" s="273"/>
      <c r="M170" s="273"/>
      <c r="N170" s="273"/>
      <c r="O170" s="273"/>
      <c r="P170" s="273"/>
      <c r="Q170" s="273"/>
      <c r="R170" s="273"/>
      <c r="S170" s="273"/>
      <c r="T170" s="273"/>
      <c r="U170" s="273"/>
      <c r="V170" s="273"/>
      <c r="W170" s="273"/>
      <c r="X170" s="273"/>
      <c r="Y170" s="273"/>
      <c r="Z170" s="273"/>
      <c r="AA170" s="273"/>
      <c r="AB170" s="273"/>
      <c r="AC170" s="273"/>
      <c r="AD170" s="273"/>
    </row>
    <row r="171" spans="1:30" s="274" customFormat="1" ht="20.45" customHeight="1">
      <c r="A171" s="313">
        <v>139</v>
      </c>
      <c r="B171" s="314" t="s">
        <v>1714</v>
      </c>
      <c r="C171" s="313" t="s">
        <v>1715</v>
      </c>
      <c r="D171" s="321" t="s">
        <v>1716</v>
      </c>
      <c r="E171" s="313" t="s">
        <v>1317</v>
      </c>
      <c r="F171" s="314" t="s">
        <v>1710</v>
      </c>
      <c r="G171" s="316">
        <f>9.24*1.2</f>
        <v>11.087999999999999</v>
      </c>
      <c r="H171" s="316">
        <f t="shared" si="19"/>
        <v>10.08</v>
      </c>
      <c r="I171" s="313">
        <v>10</v>
      </c>
      <c r="J171" s="317">
        <f t="shared" si="18"/>
        <v>1.0079999999999998</v>
      </c>
      <c r="K171" s="273"/>
      <c r="L171" s="273"/>
      <c r="M171" s="273"/>
      <c r="N171" s="273"/>
      <c r="O171" s="273"/>
      <c r="P171" s="273"/>
      <c r="Q171" s="273"/>
      <c r="R171" s="273"/>
      <c r="S171" s="273"/>
      <c r="T171" s="273"/>
      <c r="U171" s="273"/>
      <c r="V171" s="273"/>
      <c r="W171" s="273"/>
      <c r="X171" s="273"/>
      <c r="Y171" s="273"/>
      <c r="Z171" s="273"/>
      <c r="AA171" s="273"/>
      <c r="AB171" s="273"/>
      <c r="AC171" s="273"/>
      <c r="AD171" s="273"/>
    </row>
    <row r="172" spans="1:30" s="265" customFormat="1" ht="20.45" customHeight="1">
      <c r="A172" s="313">
        <v>140</v>
      </c>
      <c r="B172" s="331" t="s">
        <v>1717</v>
      </c>
      <c r="C172" s="332" t="s">
        <v>1718</v>
      </c>
      <c r="D172" s="333" t="s">
        <v>1719</v>
      </c>
      <c r="E172" s="332" t="s">
        <v>1317</v>
      </c>
      <c r="F172" s="331" t="s">
        <v>1710</v>
      </c>
      <c r="G172" s="334">
        <f>9.9*1.2</f>
        <v>11.88</v>
      </c>
      <c r="H172" s="334">
        <f t="shared" si="19"/>
        <v>10.8</v>
      </c>
      <c r="I172" s="332">
        <v>10</v>
      </c>
      <c r="J172" s="317">
        <f t="shared" si="18"/>
        <v>1.08</v>
      </c>
      <c r="K172" s="273"/>
      <c r="L172" s="273"/>
      <c r="M172" s="273"/>
      <c r="N172" s="273"/>
      <c r="O172" s="273"/>
      <c r="P172" s="273"/>
      <c r="Q172" s="273"/>
      <c r="R172" s="273"/>
      <c r="S172" s="273"/>
      <c r="T172" s="273"/>
      <c r="U172" s="273"/>
      <c r="V172" s="273"/>
      <c r="W172" s="273"/>
      <c r="X172" s="273"/>
      <c r="Y172" s="273"/>
      <c r="Z172" s="273"/>
      <c r="AA172" s="273"/>
      <c r="AB172" s="273"/>
      <c r="AC172" s="273"/>
      <c r="AD172" s="273"/>
    </row>
    <row r="173" spans="1:30" s="265" customFormat="1" ht="21" customHeight="1">
      <c r="A173" s="313">
        <v>141</v>
      </c>
      <c r="B173" s="314" t="s">
        <v>1720</v>
      </c>
      <c r="C173" s="307" t="s">
        <v>1721</v>
      </c>
      <c r="D173" s="321" t="s">
        <v>1798</v>
      </c>
      <c r="E173" s="313" t="s">
        <v>1317</v>
      </c>
      <c r="F173" s="330">
        <v>90</v>
      </c>
      <c r="G173" s="316">
        <f>82.5*1.2</f>
        <v>99</v>
      </c>
      <c r="H173" s="316">
        <f t="shared" si="19"/>
        <v>90</v>
      </c>
      <c r="I173" s="313">
        <v>10</v>
      </c>
      <c r="J173" s="317">
        <f t="shared" si="18"/>
        <v>9</v>
      </c>
      <c r="K173" s="273"/>
      <c r="L173" s="273"/>
      <c r="M173" s="273"/>
      <c r="N173" s="273"/>
      <c r="O173" s="273"/>
      <c r="P173" s="273"/>
      <c r="Q173" s="273"/>
      <c r="R173" s="273"/>
      <c r="S173" s="273"/>
      <c r="T173" s="273"/>
      <c r="U173" s="273"/>
      <c r="V173" s="273"/>
      <c r="W173" s="273"/>
      <c r="X173" s="273"/>
      <c r="Y173" s="273"/>
      <c r="Z173" s="273"/>
      <c r="AA173" s="273"/>
      <c r="AB173" s="273"/>
      <c r="AC173" s="273"/>
      <c r="AD173" s="273"/>
    </row>
    <row r="174" spans="1:30" s="265" customFormat="1" ht="39.75" customHeight="1">
      <c r="A174" s="313">
        <v>142</v>
      </c>
      <c r="B174" s="314" t="s">
        <v>1722</v>
      </c>
      <c r="C174" s="335" t="s">
        <v>1723</v>
      </c>
      <c r="D174" s="336" t="s">
        <v>1724</v>
      </c>
      <c r="E174" s="313" t="s">
        <v>1317</v>
      </c>
      <c r="F174" s="330">
        <v>100</v>
      </c>
      <c r="G174" s="309">
        <f>300*1.2</f>
        <v>360</v>
      </c>
      <c r="H174" s="316">
        <f t="shared" si="19"/>
        <v>300</v>
      </c>
      <c r="I174" s="313">
        <v>20</v>
      </c>
      <c r="J174" s="317">
        <f t="shared" ref="J174:J179" si="20">G174/120*I174</f>
        <v>60</v>
      </c>
      <c r="K174" s="273"/>
      <c r="L174" s="273"/>
      <c r="M174" s="273"/>
      <c r="N174" s="273"/>
      <c r="O174" s="273"/>
      <c r="P174" s="273"/>
      <c r="Q174" s="273"/>
      <c r="R174" s="273"/>
      <c r="S174" s="273"/>
      <c r="T174" s="273"/>
      <c r="U174" s="273"/>
      <c r="V174" s="273"/>
      <c r="W174" s="273"/>
      <c r="X174" s="273"/>
      <c r="Y174" s="273"/>
      <c r="Z174" s="273"/>
      <c r="AA174" s="273"/>
      <c r="AB174" s="273"/>
      <c r="AC174" s="273"/>
      <c r="AD174" s="273"/>
    </row>
    <row r="175" spans="1:30" s="265" customFormat="1" ht="39.75" customHeight="1">
      <c r="A175" s="313">
        <v>143</v>
      </c>
      <c r="B175" s="314" t="s">
        <v>1725</v>
      </c>
      <c r="C175" s="307" t="s">
        <v>1726</v>
      </c>
      <c r="D175" s="336" t="s">
        <v>1727</v>
      </c>
      <c r="E175" s="313" t="s">
        <v>1317</v>
      </c>
      <c r="F175" s="330">
        <v>101</v>
      </c>
      <c r="G175" s="309">
        <v>402</v>
      </c>
      <c r="H175" s="316">
        <f t="shared" si="19"/>
        <v>335</v>
      </c>
      <c r="I175" s="313">
        <v>20</v>
      </c>
      <c r="J175" s="317">
        <f t="shared" si="20"/>
        <v>67</v>
      </c>
      <c r="K175" s="273"/>
      <c r="L175" s="273"/>
      <c r="M175" s="273"/>
      <c r="N175" s="273"/>
      <c r="O175" s="273"/>
      <c r="P175" s="273"/>
      <c r="Q175" s="273"/>
      <c r="R175" s="273"/>
      <c r="S175" s="273"/>
      <c r="T175" s="273"/>
      <c r="U175" s="273"/>
      <c r="V175" s="273"/>
      <c r="W175" s="273"/>
      <c r="X175" s="273"/>
      <c r="Y175" s="273"/>
      <c r="Z175" s="273"/>
      <c r="AA175" s="273"/>
      <c r="AB175" s="273"/>
      <c r="AC175" s="273"/>
      <c r="AD175" s="273"/>
    </row>
    <row r="176" spans="1:30" s="265" customFormat="1" ht="39.75" customHeight="1">
      <c r="A176" s="313">
        <v>144</v>
      </c>
      <c r="B176" s="314" t="s">
        <v>1728</v>
      </c>
      <c r="C176" s="307" t="s">
        <v>1729</v>
      </c>
      <c r="D176" s="336" t="s">
        <v>1730</v>
      </c>
      <c r="E176" s="313" t="s">
        <v>1317</v>
      </c>
      <c r="F176" s="330">
        <v>100</v>
      </c>
      <c r="G176" s="309">
        <v>480</v>
      </c>
      <c r="H176" s="316">
        <f t="shared" si="19"/>
        <v>400</v>
      </c>
      <c r="I176" s="313">
        <v>20</v>
      </c>
      <c r="J176" s="317">
        <f t="shared" si="20"/>
        <v>80</v>
      </c>
      <c r="K176" s="273"/>
      <c r="L176" s="273"/>
      <c r="M176" s="273"/>
      <c r="N176" s="273"/>
      <c r="O176" s="273"/>
      <c r="P176" s="273"/>
      <c r="Q176" s="273"/>
      <c r="R176" s="273"/>
      <c r="S176" s="273"/>
      <c r="T176" s="273"/>
      <c r="U176" s="273"/>
      <c r="V176" s="273"/>
      <c r="W176" s="273"/>
      <c r="X176" s="273"/>
      <c r="Y176" s="273"/>
      <c r="Z176" s="273"/>
      <c r="AA176" s="273"/>
      <c r="AB176" s="273"/>
      <c r="AC176" s="273"/>
      <c r="AD176" s="273"/>
    </row>
    <row r="177" spans="1:1024" s="265" customFormat="1" ht="39.75" customHeight="1">
      <c r="A177" s="313">
        <v>145</v>
      </c>
      <c r="B177" s="314" t="s">
        <v>1731</v>
      </c>
      <c r="C177" s="307" t="s">
        <v>1732</v>
      </c>
      <c r="D177" s="336" t="s">
        <v>1733</v>
      </c>
      <c r="E177" s="313" t="s">
        <v>1317</v>
      </c>
      <c r="F177" s="330">
        <v>100</v>
      </c>
      <c r="G177" s="309">
        <f>420*1.2</f>
        <v>504</v>
      </c>
      <c r="H177" s="316">
        <f t="shared" si="19"/>
        <v>420</v>
      </c>
      <c r="I177" s="313">
        <v>20</v>
      </c>
      <c r="J177" s="317">
        <f t="shared" si="20"/>
        <v>84</v>
      </c>
      <c r="K177" s="273"/>
      <c r="L177" s="273"/>
      <c r="M177" s="273"/>
      <c r="N177" s="273"/>
      <c r="O177" s="273"/>
      <c r="P177" s="273"/>
      <c r="Q177" s="273"/>
      <c r="R177" s="273"/>
      <c r="S177" s="273"/>
      <c r="T177" s="273"/>
      <c r="U177" s="273"/>
      <c r="V177" s="273"/>
      <c r="W177" s="273"/>
      <c r="X177" s="273"/>
      <c r="Y177" s="273"/>
      <c r="Z177" s="273"/>
      <c r="AA177" s="273"/>
      <c r="AB177" s="273"/>
      <c r="AC177" s="273"/>
      <c r="AD177" s="273"/>
    </row>
    <row r="178" spans="1:1024" s="265" customFormat="1" ht="39.75" customHeight="1">
      <c r="A178" s="313">
        <v>146</v>
      </c>
      <c r="B178" s="314" t="s">
        <v>1734</v>
      </c>
      <c r="C178" s="307" t="s">
        <v>1735</v>
      </c>
      <c r="D178" s="336" t="s">
        <v>1736</v>
      </c>
      <c r="E178" s="313" t="s">
        <v>1317</v>
      </c>
      <c r="F178" s="330">
        <v>100</v>
      </c>
      <c r="G178" s="309">
        <f>1080*1.2</f>
        <v>1296</v>
      </c>
      <c r="H178" s="316">
        <f t="shared" si="19"/>
        <v>1080</v>
      </c>
      <c r="I178" s="313">
        <v>20</v>
      </c>
      <c r="J178" s="317">
        <f t="shared" si="20"/>
        <v>216</v>
      </c>
      <c r="K178" s="273"/>
      <c r="L178" s="273"/>
      <c r="M178" s="273"/>
      <c r="N178" s="273"/>
      <c r="O178" s="273"/>
      <c r="P178" s="273"/>
      <c r="Q178" s="273"/>
      <c r="R178" s="273"/>
      <c r="S178" s="273"/>
      <c r="T178" s="273"/>
      <c r="U178" s="273"/>
      <c r="V178" s="273"/>
      <c r="W178" s="273"/>
      <c r="X178" s="273"/>
      <c r="Y178" s="273"/>
      <c r="Z178" s="273"/>
      <c r="AA178" s="273"/>
      <c r="AB178" s="273"/>
      <c r="AC178" s="273"/>
      <c r="AD178" s="273"/>
    </row>
    <row r="179" spans="1:1024" s="265" customFormat="1" ht="20.45" customHeight="1">
      <c r="A179" s="313">
        <v>147</v>
      </c>
      <c r="B179" s="314" t="s">
        <v>1737</v>
      </c>
      <c r="C179" s="313" t="s">
        <v>1738</v>
      </c>
      <c r="D179" s="321" t="s">
        <v>1739</v>
      </c>
      <c r="E179" s="313" t="s">
        <v>1612</v>
      </c>
      <c r="F179" s="313">
        <v>100</v>
      </c>
      <c r="G179" s="316">
        <f>144*1.2</f>
        <v>172.79999999999998</v>
      </c>
      <c r="H179" s="316">
        <f t="shared" si="19"/>
        <v>144</v>
      </c>
      <c r="I179" s="313">
        <v>20</v>
      </c>
      <c r="J179" s="317">
        <f t="shared" si="20"/>
        <v>28.799999999999997</v>
      </c>
      <c r="K179" s="273"/>
      <c r="L179" s="273"/>
      <c r="M179" s="273"/>
      <c r="N179" s="273"/>
      <c r="O179" s="273"/>
      <c r="P179" s="273"/>
      <c r="Q179" s="273"/>
      <c r="R179" s="273"/>
      <c r="S179" s="273"/>
      <c r="T179" s="273"/>
      <c r="U179" s="273"/>
      <c r="V179" s="273"/>
      <c r="W179" s="273"/>
      <c r="X179" s="273"/>
      <c r="Y179" s="273"/>
      <c r="Z179" s="273"/>
      <c r="AA179" s="273"/>
      <c r="AB179" s="273"/>
      <c r="AC179" s="273"/>
      <c r="AD179" s="273"/>
    </row>
    <row r="180" spans="1:1024" s="265" customFormat="1" ht="20.85" customHeight="1">
      <c r="A180" s="313">
        <v>148</v>
      </c>
      <c r="B180" s="314" t="s">
        <v>1740</v>
      </c>
      <c r="C180" s="313" t="s">
        <v>1741</v>
      </c>
      <c r="D180" s="321" t="s">
        <v>1742</v>
      </c>
      <c r="E180" s="313" t="s">
        <v>1317</v>
      </c>
      <c r="F180" s="313">
        <v>350</v>
      </c>
      <c r="G180" s="316">
        <v>22</v>
      </c>
      <c r="H180" s="316">
        <f t="shared" si="19"/>
        <v>20</v>
      </c>
      <c r="I180" s="313">
        <v>10</v>
      </c>
      <c r="J180" s="317">
        <f>G180/110*I180</f>
        <v>2</v>
      </c>
      <c r="K180" s="273"/>
      <c r="L180" s="273"/>
      <c r="M180" s="273"/>
      <c r="N180" s="273"/>
      <c r="O180" s="273"/>
      <c r="P180" s="273"/>
      <c r="Q180" s="273"/>
      <c r="R180" s="273"/>
      <c r="S180" s="273"/>
      <c r="T180" s="273"/>
      <c r="U180" s="273"/>
      <c r="V180" s="273"/>
      <c r="W180" s="273"/>
      <c r="X180" s="273"/>
      <c r="Y180" s="273"/>
      <c r="Z180" s="273"/>
      <c r="AA180" s="273"/>
      <c r="AB180" s="273"/>
      <c r="AC180" s="273"/>
      <c r="AD180" s="273"/>
    </row>
    <row r="181" spans="1:1024" s="280" customFormat="1" ht="9.9499999999999993" customHeight="1">
      <c r="A181" s="840"/>
      <c r="B181" s="840"/>
      <c r="C181" s="840"/>
      <c r="D181" s="840"/>
      <c r="E181" s="840"/>
      <c r="F181" s="840"/>
      <c r="G181" s="840"/>
      <c r="H181" s="840"/>
      <c r="I181" s="840"/>
      <c r="J181" s="840"/>
      <c r="K181" s="279"/>
      <c r="L181" s="279"/>
      <c r="M181" s="279"/>
      <c r="N181" s="279"/>
      <c r="O181" s="279"/>
      <c r="P181" s="279"/>
      <c r="Q181" s="279"/>
      <c r="R181" s="279"/>
      <c r="S181" s="279"/>
      <c r="T181" s="279"/>
      <c r="U181" s="279"/>
      <c r="V181" s="279"/>
      <c r="W181" s="279"/>
      <c r="X181" s="279"/>
      <c r="Y181" s="279"/>
      <c r="Z181" s="279"/>
      <c r="AA181" s="279"/>
      <c r="AB181" s="279"/>
      <c r="AC181" s="279"/>
      <c r="AD181" s="279"/>
    </row>
    <row r="182" spans="1:1024" s="296" customFormat="1" ht="28.35" customHeight="1">
      <c r="A182" s="837" t="s">
        <v>1743</v>
      </c>
      <c r="B182" s="837"/>
      <c r="C182" s="837"/>
      <c r="D182" s="837"/>
      <c r="E182" s="837"/>
      <c r="F182" s="837"/>
      <c r="G182" s="837"/>
      <c r="H182" s="837"/>
      <c r="I182" s="837"/>
      <c r="J182" s="837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  <c r="X182" s="295"/>
      <c r="Y182" s="295"/>
      <c r="Z182" s="295"/>
      <c r="AA182" s="295"/>
      <c r="AB182" s="295"/>
      <c r="AC182" s="295"/>
      <c r="AD182" s="295"/>
    </row>
    <row r="183" spans="1:1024" s="274" customFormat="1" ht="20.45" customHeight="1">
      <c r="A183" s="313">
        <v>149</v>
      </c>
      <c r="B183" s="314" t="s">
        <v>1744</v>
      </c>
      <c r="C183" s="313">
        <v>166</v>
      </c>
      <c r="D183" s="321" t="s">
        <v>1799</v>
      </c>
      <c r="E183" s="313" t="s">
        <v>1317</v>
      </c>
      <c r="F183" s="313">
        <v>50</v>
      </c>
      <c r="G183" s="316">
        <v>13.7</v>
      </c>
      <c r="H183" s="316">
        <f>G183-J183</f>
        <v>12.454545454545453</v>
      </c>
      <c r="I183" s="313">
        <v>10</v>
      </c>
      <c r="J183" s="317">
        <f>G183/110*I183</f>
        <v>1.2454545454545454</v>
      </c>
      <c r="K183" s="273"/>
      <c r="L183" s="273"/>
      <c r="M183" s="273"/>
      <c r="N183" s="273"/>
      <c r="O183" s="273"/>
      <c r="P183" s="273"/>
      <c r="Q183" s="273"/>
      <c r="R183" s="273"/>
      <c r="S183" s="273"/>
      <c r="T183" s="273"/>
      <c r="U183" s="273"/>
      <c r="V183" s="273"/>
      <c r="W183" s="273"/>
      <c r="X183" s="273"/>
      <c r="Y183" s="273"/>
      <c r="Z183" s="273"/>
      <c r="AA183" s="273"/>
      <c r="AB183" s="273"/>
      <c r="AC183" s="273"/>
      <c r="AD183" s="273"/>
    </row>
    <row r="184" spans="1:1024" s="274" customFormat="1" ht="20.45" customHeight="1">
      <c r="A184" s="313">
        <v>150</v>
      </c>
      <c r="B184" s="314" t="s">
        <v>1745</v>
      </c>
      <c r="C184" s="313">
        <v>1460</v>
      </c>
      <c r="D184" s="321" t="s">
        <v>1746</v>
      </c>
      <c r="E184" s="313" t="s">
        <v>1612</v>
      </c>
      <c r="F184" s="313">
        <v>1</v>
      </c>
      <c r="G184" s="316">
        <f>720*1.2</f>
        <v>864</v>
      </c>
      <c r="H184" s="316">
        <f>G184</f>
        <v>864</v>
      </c>
      <c r="I184" s="313" t="s">
        <v>1619</v>
      </c>
      <c r="J184" s="317">
        <f>G184</f>
        <v>864</v>
      </c>
      <c r="K184" s="273"/>
      <c r="L184" s="273"/>
      <c r="M184" s="273"/>
      <c r="N184" s="273"/>
      <c r="O184" s="273"/>
      <c r="P184" s="273"/>
      <c r="Q184" s="273"/>
      <c r="R184" s="273"/>
      <c r="S184" s="273"/>
      <c r="T184" s="273"/>
      <c r="U184" s="273"/>
      <c r="V184" s="273"/>
      <c r="W184" s="273"/>
      <c r="X184" s="273"/>
      <c r="Y184" s="273"/>
      <c r="Z184" s="273"/>
      <c r="AA184" s="273"/>
      <c r="AB184" s="273"/>
      <c r="AC184" s="273"/>
      <c r="AD184" s="273"/>
    </row>
    <row r="185" spans="1:1024" s="274" customFormat="1" ht="20.45" customHeight="1">
      <c r="A185" s="313">
        <v>151</v>
      </c>
      <c r="B185" s="314" t="s">
        <v>1747</v>
      </c>
      <c r="C185" s="313">
        <v>1461</v>
      </c>
      <c r="D185" s="321" t="s">
        <v>1748</v>
      </c>
      <c r="E185" s="313" t="s">
        <v>1612</v>
      </c>
      <c r="F185" s="313">
        <v>1</v>
      </c>
      <c r="G185" s="316">
        <f>840*1.2</f>
        <v>1008</v>
      </c>
      <c r="H185" s="316">
        <f>G185</f>
        <v>1008</v>
      </c>
      <c r="I185" s="313" t="s">
        <v>1619</v>
      </c>
      <c r="J185" s="317">
        <f>G185</f>
        <v>1008</v>
      </c>
      <c r="K185" s="273"/>
      <c r="L185" s="273"/>
      <c r="M185" s="273"/>
      <c r="N185" s="273"/>
      <c r="O185" s="273"/>
      <c r="P185" s="273"/>
      <c r="Q185" s="273"/>
      <c r="R185" s="273"/>
      <c r="S185" s="273"/>
      <c r="T185" s="273"/>
      <c r="U185" s="273"/>
      <c r="V185" s="273"/>
      <c r="W185" s="273"/>
      <c r="X185" s="273"/>
      <c r="Y185" s="273"/>
      <c r="Z185" s="273"/>
      <c r="AA185" s="273"/>
      <c r="AB185" s="273"/>
      <c r="AC185" s="273"/>
      <c r="AD185" s="273"/>
    </row>
    <row r="186" spans="1:1024" s="265" customFormat="1" ht="19.5" customHeight="1">
      <c r="A186" s="313">
        <v>152</v>
      </c>
      <c r="B186" s="314" t="s">
        <v>1749</v>
      </c>
      <c r="C186" s="307">
        <v>100785</v>
      </c>
      <c r="D186" s="321" t="s">
        <v>1750</v>
      </c>
      <c r="E186" s="313" t="s">
        <v>1317</v>
      </c>
      <c r="F186" s="313">
        <v>300</v>
      </c>
      <c r="G186" s="316">
        <v>176</v>
      </c>
      <c r="H186" s="316">
        <f>G186-J186</f>
        <v>160</v>
      </c>
      <c r="I186" s="313">
        <v>10</v>
      </c>
      <c r="J186" s="317">
        <f>G186/110*I186</f>
        <v>16</v>
      </c>
      <c r="K186" s="273"/>
      <c r="L186" s="273"/>
      <c r="M186" s="273"/>
      <c r="N186" s="273"/>
      <c r="O186" s="273"/>
      <c r="P186" s="273"/>
      <c r="Q186" s="273"/>
      <c r="R186" s="273"/>
      <c r="S186" s="273"/>
      <c r="T186" s="273"/>
      <c r="U186" s="273"/>
      <c r="V186" s="273"/>
      <c r="W186" s="273"/>
      <c r="X186" s="273"/>
      <c r="Y186" s="273"/>
      <c r="Z186" s="273"/>
      <c r="AA186" s="273"/>
      <c r="AB186" s="273"/>
      <c r="AC186" s="273"/>
      <c r="AD186" s="273"/>
    </row>
    <row r="187" spans="1:1024" s="265" customFormat="1" ht="19.899999999999999" customHeight="1">
      <c r="A187" s="313">
        <v>153</v>
      </c>
      <c r="B187" s="314" t="s">
        <v>1751</v>
      </c>
      <c r="C187" s="313" t="s">
        <v>1752</v>
      </c>
      <c r="D187" s="337" t="s">
        <v>1753</v>
      </c>
      <c r="E187" s="313" t="s">
        <v>1754</v>
      </c>
      <c r="F187" s="313">
        <v>1</v>
      </c>
      <c r="G187" s="316">
        <v>24</v>
      </c>
      <c r="H187" s="316">
        <f>G187-J187</f>
        <v>20</v>
      </c>
      <c r="I187" s="313">
        <v>20</v>
      </c>
      <c r="J187" s="317">
        <f>G187/120*I187</f>
        <v>4</v>
      </c>
      <c r="K187" s="273"/>
      <c r="L187" s="273"/>
      <c r="M187" s="273"/>
      <c r="N187" s="273"/>
      <c r="O187" s="273"/>
      <c r="P187" s="273"/>
      <c r="Q187" s="273"/>
      <c r="R187" s="273"/>
      <c r="S187" s="273"/>
      <c r="T187" s="273"/>
      <c r="U187" s="273"/>
      <c r="V187" s="273"/>
      <c r="W187" s="273"/>
      <c r="X187" s="273"/>
      <c r="Y187" s="273"/>
      <c r="Z187" s="273"/>
      <c r="AA187" s="273"/>
      <c r="AB187" s="273"/>
      <c r="AC187" s="273"/>
      <c r="AD187" s="273"/>
    </row>
    <row r="188" spans="1:1024" s="265" customFormat="1" ht="19.899999999999999" customHeight="1">
      <c r="A188" s="313">
        <v>154</v>
      </c>
      <c r="B188" s="314" t="s">
        <v>1755</v>
      </c>
      <c r="C188" s="313" t="s">
        <v>1756</v>
      </c>
      <c r="D188" s="337" t="s">
        <v>1757</v>
      </c>
      <c r="E188" s="313" t="s">
        <v>1758</v>
      </c>
      <c r="F188" s="313">
        <v>10</v>
      </c>
      <c r="G188" s="316">
        <f>380*1.2</f>
        <v>456</v>
      </c>
      <c r="H188" s="316">
        <v>456</v>
      </c>
      <c r="I188" s="313" t="s">
        <v>1619</v>
      </c>
      <c r="J188" s="317">
        <v>456</v>
      </c>
      <c r="K188" s="273"/>
      <c r="L188" s="273"/>
      <c r="M188" s="273"/>
      <c r="N188" s="273"/>
      <c r="O188" s="273"/>
      <c r="P188" s="273"/>
      <c r="Q188" s="273"/>
      <c r="R188" s="273"/>
      <c r="S188" s="273"/>
      <c r="T188" s="273"/>
      <c r="U188" s="273"/>
      <c r="V188" s="273"/>
      <c r="W188" s="273"/>
      <c r="X188" s="273"/>
      <c r="Y188" s="273"/>
      <c r="Z188" s="273"/>
      <c r="AA188" s="273"/>
      <c r="AB188" s="273"/>
      <c r="AC188" s="273"/>
      <c r="AD188" s="273"/>
    </row>
    <row r="189" spans="1:1024" s="265" customFormat="1" ht="20.45" customHeight="1">
      <c r="A189" s="313">
        <v>155</v>
      </c>
      <c r="B189" s="314" t="s">
        <v>1759</v>
      </c>
      <c r="C189" s="313" t="s">
        <v>1760</v>
      </c>
      <c r="D189" s="321" t="s">
        <v>1761</v>
      </c>
      <c r="E189" s="313" t="s">
        <v>1317</v>
      </c>
      <c r="F189" s="313">
        <v>10</v>
      </c>
      <c r="G189" s="316">
        <v>165</v>
      </c>
      <c r="H189" s="316">
        <f>G189-J189</f>
        <v>150</v>
      </c>
      <c r="I189" s="313">
        <v>10</v>
      </c>
      <c r="J189" s="317">
        <f>G189/110*I189</f>
        <v>15</v>
      </c>
      <c r="K189" s="264"/>
      <c r="L189" s="264"/>
      <c r="M189" s="264"/>
      <c r="N189" s="264"/>
      <c r="O189" s="264"/>
      <c r="P189" s="264"/>
      <c r="Q189" s="264"/>
      <c r="R189" s="264"/>
      <c r="S189" s="264"/>
      <c r="T189" s="264"/>
      <c r="U189" s="264"/>
      <c r="V189" s="264"/>
      <c r="W189" s="264"/>
      <c r="X189" s="264"/>
      <c r="Y189" s="264"/>
      <c r="Z189" s="264"/>
      <c r="AA189" s="264"/>
      <c r="AB189" s="264"/>
      <c r="AC189" s="264"/>
      <c r="AD189" s="264"/>
    </row>
    <row r="190" spans="1:1024" s="265" customFormat="1" ht="19.899999999999999" customHeight="1">
      <c r="A190" s="313">
        <v>156</v>
      </c>
      <c r="B190" s="314" t="s">
        <v>1762</v>
      </c>
      <c r="C190" s="313" t="s">
        <v>1763</v>
      </c>
      <c r="D190" s="321" t="s">
        <v>1764</v>
      </c>
      <c r="E190" s="313" t="s">
        <v>1317</v>
      </c>
      <c r="F190" s="313">
        <v>50</v>
      </c>
      <c r="G190" s="316">
        <f>660*1.2</f>
        <v>792</v>
      </c>
      <c r="H190" s="316">
        <f>G190-J190</f>
        <v>660</v>
      </c>
      <c r="I190" s="313">
        <v>20</v>
      </c>
      <c r="J190" s="317">
        <f>G190/120*I190</f>
        <v>132</v>
      </c>
      <c r="K190" s="264"/>
      <c r="L190" s="264"/>
      <c r="M190" s="264"/>
      <c r="N190" s="264"/>
      <c r="O190" s="264"/>
      <c r="P190" s="264"/>
      <c r="Q190" s="264"/>
      <c r="R190" s="264"/>
      <c r="S190" s="264"/>
      <c r="T190" s="264"/>
      <c r="U190" s="264"/>
      <c r="V190" s="264"/>
      <c r="W190" s="264"/>
      <c r="X190" s="264"/>
      <c r="Y190" s="264"/>
      <c r="Z190" s="264"/>
      <c r="AA190" s="264"/>
      <c r="AB190" s="264"/>
      <c r="AC190" s="264"/>
      <c r="AD190" s="264"/>
    </row>
    <row r="191" spans="1:1024" s="265" customFormat="1" ht="50.85" customHeight="1">
      <c r="A191" s="846" t="s">
        <v>1765</v>
      </c>
      <c r="B191" s="846"/>
      <c r="C191" s="846"/>
      <c r="D191" s="846"/>
      <c r="E191" s="846"/>
      <c r="F191" s="846"/>
      <c r="G191" s="846"/>
      <c r="H191" s="846"/>
      <c r="I191" s="846"/>
      <c r="J191" s="846"/>
      <c r="K191" s="264"/>
      <c r="L191" s="264"/>
      <c r="M191" s="264"/>
      <c r="N191" s="264"/>
      <c r="O191" s="264"/>
      <c r="P191" s="264"/>
      <c r="Q191" s="264"/>
      <c r="R191" s="264"/>
      <c r="S191" s="264"/>
      <c r="T191" s="264"/>
      <c r="U191" s="264"/>
      <c r="V191" s="264"/>
      <c r="W191" s="264"/>
      <c r="X191" s="264"/>
      <c r="Y191" s="264"/>
      <c r="Z191" s="264"/>
      <c r="AA191" s="264"/>
      <c r="AB191" s="264"/>
      <c r="AC191" s="264"/>
      <c r="AD191" s="264"/>
    </row>
    <row r="192" spans="1:1024" s="265" customFormat="1" ht="29.1" customHeight="1">
      <c r="A192" s="848" t="s">
        <v>1766</v>
      </c>
      <c r="B192" s="848"/>
      <c r="C192" s="848"/>
      <c r="D192" s="848"/>
      <c r="E192" s="848"/>
      <c r="F192" s="848"/>
      <c r="G192" s="848"/>
      <c r="H192" s="848"/>
      <c r="I192" s="848"/>
      <c r="J192" s="848"/>
      <c r="K192" s="297"/>
      <c r="L192" s="297"/>
      <c r="M192" s="297"/>
      <c r="N192" s="297"/>
      <c r="O192" s="297"/>
      <c r="P192" s="297"/>
      <c r="Q192" s="297"/>
      <c r="R192" s="297"/>
      <c r="S192" s="297"/>
      <c r="T192" s="297"/>
      <c r="U192" s="297"/>
      <c r="V192" s="297"/>
      <c r="W192" s="297"/>
      <c r="X192" s="297"/>
      <c r="Y192" s="297"/>
      <c r="Z192" s="297"/>
      <c r="AA192" s="297"/>
      <c r="AB192" s="297"/>
      <c r="AC192" s="297"/>
      <c r="AD192" s="297"/>
      <c r="AE192" s="298"/>
      <c r="AF192" s="298"/>
      <c r="AG192" s="298"/>
      <c r="AH192" s="298"/>
      <c r="AI192" s="298"/>
      <c r="AJ192" s="298"/>
      <c r="AK192" s="298"/>
      <c r="AL192" s="298"/>
      <c r="AM192" s="298"/>
      <c r="AN192" s="298"/>
      <c r="AO192" s="298"/>
      <c r="AP192" s="298"/>
      <c r="AQ192" s="298"/>
      <c r="AR192" s="298"/>
      <c r="AS192" s="298"/>
      <c r="AT192" s="298"/>
      <c r="AU192" s="298"/>
      <c r="AV192" s="298"/>
      <c r="AW192" s="298"/>
      <c r="AX192" s="298"/>
      <c r="AY192" s="298"/>
      <c r="AZ192" s="298"/>
      <c r="BA192" s="298"/>
      <c r="BB192" s="298"/>
      <c r="BC192" s="298"/>
      <c r="BD192" s="298"/>
      <c r="BE192" s="298"/>
      <c r="BF192" s="298"/>
      <c r="BG192" s="298"/>
      <c r="BH192" s="298"/>
      <c r="BI192" s="298"/>
      <c r="BJ192" s="298"/>
      <c r="BK192" s="298"/>
      <c r="BL192" s="298"/>
      <c r="BM192" s="298"/>
      <c r="BN192" s="298"/>
      <c r="BO192" s="298"/>
      <c r="BP192" s="298"/>
      <c r="BQ192" s="298"/>
      <c r="BR192" s="298"/>
      <c r="BS192" s="298"/>
      <c r="BT192" s="298"/>
      <c r="BU192" s="298"/>
      <c r="BV192" s="298"/>
      <c r="BW192" s="298"/>
      <c r="BX192" s="298"/>
      <c r="BY192" s="298"/>
      <c r="BZ192" s="298"/>
      <c r="CA192" s="298"/>
      <c r="CB192" s="298"/>
      <c r="CC192" s="298"/>
      <c r="CD192" s="298"/>
      <c r="CE192" s="298"/>
      <c r="CF192" s="298"/>
      <c r="CG192" s="298"/>
      <c r="CH192" s="298"/>
      <c r="CI192" s="298"/>
      <c r="CJ192" s="298"/>
      <c r="CK192" s="298"/>
      <c r="CL192" s="298"/>
      <c r="CM192" s="298"/>
      <c r="CN192" s="298"/>
      <c r="CO192" s="298"/>
      <c r="CP192" s="298"/>
      <c r="CQ192" s="298"/>
      <c r="CR192" s="298"/>
      <c r="CS192" s="298"/>
      <c r="CT192" s="298"/>
      <c r="CU192" s="298"/>
      <c r="CV192" s="298"/>
      <c r="CW192" s="298"/>
      <c r="CX192" s="298"/>
      <c r="CY192" s="298"/>
      <c r="CZ192" s="298"/>
      <c r="DA192" s="298"/>
      <c r="DB192" s="298"/>
      <c r="DC192" s="298"/>
      <c r="DD192" s="298"/>
      <c r="DE192" s="298"/>
      <c r="DF192" s="298"/>
      <c r="DG192" s="298"/>
      <c r="DH192" s="298"/>
      <c r="DI192" s="298"/>
      <c r="DJ192" s="298"/>
      <c r="DK192" s="298"/>
      <c r="DL192" s="298"/>
      <c r="DM192" s="298"/>
      <c r="DN192" s="298"/>
      <c r="DO192" s="298"/>
      <c r="DP192" s="298"/>
      <c r="DQ192" s="298"/>
      <c r="DR192" s="298"/>
      <c r="DS192" s="298"/>
      <c r="DT192" s="298"/>
      <c r="DU192" s="298"/>
      <c r="DV192" s="298"/>
      <c r="DW192" s="298"/>
      <c r="DX192" s="298"/>
      <c r="DY192" s="298"/>
      <c r="DZ192" s="298"/>
      <c r="EA192" s="298"/>
      <c r="EB192" s="298"/>
      <c r="EC192" s="298"/>
      <c r="ED192" s="298"/>
      <c r="EE192" s="298"/>
      <c r="EF192" s="298"/>
      <c r="EG192" s="298"/>
      <c r="EH192" s="298"/>
      <c r="EI192" s="298"/>
      <c r="EJ192" s="298"/>
      <c r="EK192" s="298"/>
      <c r="EL192" s="298"/>
      <c r="EM192" s="298"/>
      <c r="EN192" s="298"/>
      <c r="EO192" s="298"/>
      <c r="EP192" s="298"/>
      <c r="EQ192" s="298"/>
      <c r="ER192" s="298"/>
      <c r="ES192" s="298"/>
      <c r="ET192" s="298"/>
      <c r="EU192" s="298"/>
      <c r="EV192" s="298"/>
      <c r="EW192" s="298"/>
      <c r="EX192" s="298"/>
      <c r="EY192" s="298"/>
      <c r="EZ192" s="298"/>
      <c r="FA192" s="298"/>
      <c r="FB192" s="298"/>
      <c r="FC192" s="298"/>
      <c r="FD192" s="298"/>
      <c r="FE192" s="298"/>
      <c r="FF192" s="298"/>
      <c r="FG192" s="298"/>
      <c r="FH192" s="298"/>
      <c r="FI192" s="298"/>
      <c r="FJ192" s="298"/>
      <c r="FK192" s="298"/>
      <c r="FL192" s="298"/>
      <c r="FM192" s="298"/>
      <c r="FN192" s="298"/>
      <c r="FO192" s="298"/>
      <c r="FP192" s="298"/>
      <c r="FQ192" s="298"/>
      <c r="FR192" s="298"/>
      <c r="FS192" s="298"/>
      <c r="FT192" s="298"/>
      <c r="FU192" s="298"/>
      <c r="FV192" s="298"/>
      <c r="FW192" s="298"/>
      <c r="FX192" s="298"/>
      <c r="FY192" s="298"/>
      <c r="FZ192" s="298"/>
      <c r="GA192" s="298"/>
      <c r="GB192" s="298"/>
      <c r="GC192" s="298"/>
      <c r="GD192" s="298"/>
      <c r="GE192" s="298"/>
      <c r="GF192" s="298"/>
      <c r="GG192" s="298"/>
      <c r="GH192" s="298"/>
      <c r="GI192" s="298"/>
      <c r="GJ192" s="298"/>
      <c r="GK192" s="298"/>
      <c r="GL192" s="298"/>
      <c r="GM192" s="298"/>
      <c r="GN192" s="298"/>
      <c r="GO192" s="298"/>
      <c r="GP192" s="298"/>
      <c r="GQ192" s="298"/>
      <c r="GR192" s="298"/>
      <c r="GS192" s="298"/>
      <c r="GT192" s="298"/>
      <c r="GU192" s="298"/>
      <c r="GV192" s="298"/>
      <c r="GW192" s="298"/>
      <c r="GX192" s="298"/>
      <c r="GY192" s="298"/>
      <c r="GZ192" s="298"/>
      <c r="HA192" s="298"/>
      <c r="HB192" s="298"/>
      <c r="HC192" s="298"/>
      <c r="HD192" s="298"/>
      <c r="HE192" s="298"/>
      <c r="HF192" s="298"/>
      <c r="HG192" s="298"/>
      <c r="HH192" s="298"/>
      <c r="HI192" s="298"/>
      <c r="HJ192" s="298"/>
      <c r="HK192" s="298"/>
      <c r="HL192" s="298"/>
      <c r="HM192" s="298"/>
      <c r="HN192" s="298"/>
      <c r="HO192" s="298"/>
      <c r="HP192" s="298"/>
      <c r="HQ192" s="298"/>
      <c r="HR192" s="298"/>
      <c r="HS192" s="298"/>
      <c r="HT192" s="298"/>
      <c r="HU192" s="298"/>
      <c r="HV192" s="298"/>
      <c r="HW192" s="298"/>
      <c r="HX192" s="298"/>
      <c r="HY192" s="298"/>
      <c r="HZ192" s="298"/>
      <c r="IA192" s="298"/>
      <c r="IB192" s="298"/>
      <c r="IC192" s="298"/>
      <c r="ID192" s="298"/>
      <c r="IE192" s="298"/>
      <c r="IF192" s="298"/>
      <c r="IG192" s="298"/>
      <c r="IH192" s="298"/>
      <c r="II192" s="298"/>
      <c r="IJ192" s="298"/>
      <c r="IK192" s="298"/>
      <c r="IL192" s="298"/>
      <c r="IM192" s="298"/>
      <c r="IN192" s="298"/>
      <c r="IO192" s="298"/>
      <c r="IP192" s="298"/>
      <c r="IQ192" s="298"/>
      <c r="IR192" s="298"/>
      <c r="IS192" s="298"/>
      <c r="IT192" s="298"/>
      <c r="IU192" s="298"/>
      <c r="IV192" s="298"/>
      <c r="IW192" s="298"/>
      <c r="IX192" s="298"/>
      <c r="IY192" s="298"/>
      <c r="IZ192" s="298"/>
      <c r="JA192" s="298"/>
      <c r="JB192" s="298"/>
      <c r="JC192" s="298"/>
      <c r="JD192" s="298"/>
      <c r="JE192" s="298"/>
      <c r="JF192" s="298"/>
      <c r="JG192" s="298"/>
      <c r="JH192" s="298"/>
      <c r="JI192" s="298"/>
      <c r="JJ192" s="298"/>
      <c r="JK192" s="298"/>
      <c r="JL192" s="298"/>
      <c r="JM192" s="298"/>
      <c r="JN192" s="298"/>
      <c r="JO192" s="298"/>
      <c r="JP192" s="298"/>
      <c r="JQ192" s="298"/>
      <c r="JR192" s="298"/>
      <c r="JS192" s="298"/>
      <c r="JT192" s="298"/>
      <c r="JU192" s="298"/>
      <c r="JV192" s="298"/>
      <c r="JW192" s="298"/>
      <c r="JX192" s="298"/>
      <c r="JY192" s="298"/>
      <c r="JZ192" s="298"/>
      <c r="KA192" s="298"/>
      <c r="KB192" s="298"/>
      <c r="KC192" s="298"/>
      <c r="KD192" s="298"/>
      <c r="KE192" s="298"/>
      <c r="KF192" s="298"/>
      <c r="KG192" s="298"/>
      <c r="KH192" s="298"/>
      <c r="KI192" s="298"/>
      <c r="KJ192" s="298"/>
      <c r="KK192" s="298"/>
      <c r="KL192" s="298"/>
      <c r="KM192" s="298"/>
      <c r="KN192" s="298"/>
      <c r="KO192" s="298"/>
      <c r="KP192" s="298"/>
      <c r="KQ192" s="298"/>
      <c r="KR192" s="298"/>
      <c r="KS192" s="298"/>
      <c r="KT192" s="298"/>
      <c r="KU192" s="298"/>
      <c r="KV192" s="298"/>
      <c r="KW192" s="298"/>
      <c r="KX192" s="298"/>
      <c r="KY192" s="298"/>
      <c r="KZ192" s="298"/>
      <c r="LA192" s="298"/>
      <c r="LB192" s="298"/>
      <c r="LC192" s="298"/>
      <c r="LD192" s="298"/>
      <c r="LE192" s="298"/>
      <c r="LF192" s="298"/>
      <c r="LG192" s="298"/>
      <c r="LH192" s="298"/>
      <c r="LI192" s="298"/>
      <c r="LJ192" s="298"/>
      <c r="LK192" s="298"/>
      <c r="LL192" s="298"/>
      <c r="LM192" s="298"/>
      <c r="LN192" s="298"/>
      <c r="LO192" s="298"/>
      <c r="LP192" s="298"/>
      <c r="LQ192" s="298"/>
      <c r="LR192" s="298"/>
      <c r="LS192" s="298"/>
      <c r="LT192" s="298"/>
      <c r="LU192" s="298"/>
      <c r="LV192" s="298"/>
      <c r="LW192" s="298"/>
      <c r="LX192" s="298"/>
      <c r="LY192" s="298"/>
      <c r="LZ192" s="298"/>
      <c r="MA192" s="298"/>
      <c r="MB192" s="298"/>
      <c r="MC192" s="298"/>
      <c r="MD192" s="298"/>
      <c r="ME192" s="298"/>
      <c r="MF192" s="298"/>
      <c r="MG192" s="298"/>
      <c r="MH192" s="298"/>
      <c r="MI192" s="298"/>
      <c r="MJ192" s="298"/>
      <c r="MK192" s="298"/>
      <c r="ML192" s="298"/>
      <c r="MM192" s="298"/>
      <c r="MN192" s="298"/>
      <c r="MO192" s="298"/>
      <c r="MP192" s="298"/>
      <c r="MQ192" s="298"/>
      <c r="MR192" s="298"/>
      <c r="MS192" s="298"/>
      <c r="MT192" s="298"/>
      <c r="MU192" s="298"/>
      <c r="MV192" s="298"/>
      <c r="MW192" s="298"/>
      <c r="MX192" s="298"/>
      <c r="MY192" s="298"/>
      <c r="MZ192" s="298"/>
      <c r="NA192" s="298"/>
      <c r="NB192" s="298"/>
      <c r="NC192" s="298"/>
      <c r="ND192" s="298"/>
      <c r="NE192" s="298"/>
      <c r="NF192" s="298"/>
      <c r="NG192" s="298"/>
      <c r="NH192" s="298"/>
      <c r="NI192" s="298"/>
      <c r="NJ192" s="298"/>
      <c r="NK192" s="298"/>
      <c r="NL192" s="298"/>
      <c r="NM192" s="298"/>
      <c r="NN192" s="298"/>
      <c r="NO192" s="298"/>
      <c r="NP192" s="298"/>
      <c r="NQ192" s="298"/>
      <c r="NR192" s="298"/>
      <c r="NS192" s="298"/>
      <c r="NT192" s="298"/>
      <c r="NU192" s="298"/>
      <c r="NV192" s="298"/>
      <c r="NW192" s="298"/>
      <c r="NX192" s="298"/>
      <c r="NY192" s="298"/>
      <c r="NZ192" s="298"/>
      <c r="OA192" s="298"/>
      <c r="OB192" s="298"/>
      <c r="OC192" s="298"/>
      <c r="OD192" s="298"/>
      <c r="OE192" s="298"/>
      <c r="OF192" s="298"/>
      <c r="OG192" s="298"/>
      <c r="OH192" s="298"/>
      <c r="OI192" s="298"/>
      <c r="OJ192" s="298"/>
      <c r="OK192" s="298"/>
      <c r="OL192" s="298"/>
      <c r="OM192" s="298"/>
      <c r="ON192" s="298"/>
      <c r="OO192" s="298"/>
      <c r="OP192" s="298"/>
      <c r="OQ192" s="298"/>
      <c r="OR192" s="298"/>
      <c r="OS192" s="298"/>
      <c r="OT192" s="298"/>
      <c r="OU192" s="298"/>
      <c r="OV192" s="298"/>
      <c r="OW192" s="298"/>
      <c r="OX192" s="298"/>
      <c r="OY192" s="298"/>
      <c r="OZ192" s="298"/>
      <c r="PA192" s="298"/>
      <c r="PB192" s="298"/>
      <c r="PC192" s="298"/>
      <c r="PD192" s="298"/>
      <c r="PE192" s="298"/>
      <c r="PF192" s="298"/>
      <c r="PG192" s="298"/>
      <c r="PH192" s="298"/>
      <c r="PI192" s="298"/>
      <c r="PJ192" s="298"/>
      <c r="PK192" s="298"/>
      <c r="PL192" s="298"/>
      <c r="PM192" s="298"/>
      <c r="PN192" s="298"/>
      <c r="PO192" s="298"/>
      <c r="PP192" s="298"/>
      <c r="PQ192" s="298"/>
      <c r="PR192" s="298"/>
      <c r="PS192" s="298"/>
      <c r="PT192" s="298"/>
      <c r="PU192" s="298"/>
      <c r="PV192" s="298"/>
      <c r="PW192" s="298"/>
      <c r="PX192" s="298"/>
      <c r="PY192" s="298"/>
      <c r="PZ192" s="298"/>
      <c r="QA192" s="298"/>
      <c r="QB192" s="298"/>
      <c r="QC192" s="298"/>
      <c r="QD192" s="298"/>
      <c r="QE192" s="298"/>
      <c r="QF192" s="298"/>
      <c r="QG192" s="298"/>
      <c r="QH192" s="298"/>
      <c r="QI192" s="298"/>
      <c r="QJ192" s="298"/>
      <c r="QK192" s="298"/>
      <c r="QL192" s="298"/>
      <c r="QM192" s="298"/>
      <c r="QN192" s="298"/>
      <c r="QO192" s="298"/>
      <c r="QP192" s="298"/>
      <c r="QQ192" s="298"/>
      <c r="QR192" s="298"/>
      <c r="QS192" s="298"/>
      <c r="QT192" s="298"/>
      <c r="QU192" s="298"/>
      <c r="QV192" s="298"/>
      <c r="QW192" s="298"/>
      <c r="QX192" s="298"/>
      <c r="QY192" s="298"/>
      <c r="QZ192" s="298"/>
      <c r="RA192" s="298"/>
      <c r="RB192" s="298"/>
      <c r="RC192" s="298"/>
      <c r="RD192" s="298"/>
      <c r="RE192" s="298"/>
      <c r="RF192" s="298"/>
      <c r="RG192" s="298"/>
      <c r="RH192" s="298"/>
      <c r="RI192" s="298"/>
      <c r="RJ192" s="298"/>
      <c r="RK192" s="298"/>
      <c r="RL192" s="298"/>
      <c r="RM192" s="298"/>
      <c r="RN192" s="298"/>
      <c r="RO192" s="298"/>
      <c r="RP192" s="298"/>
      <c r="RQ192" s="298"/>
      <c r="RR192" s="298"/>
      <c r="RS192" s="298"/>
      <c r="RT192" s="298"/>
      <c r="RU192" s="298"/>
      <c r="RV192" s="298"/>
      <c r="RW192" s="298"/>
      <c r="RX192" s="298"/>
      <c r="RY192" s="298"/>
      <c r="RZ192" s="298"/>
      <c r="SA192" s="298"/>
      <c r="SB192" s="298"/>
      <c r="SC192" s="298"/>
      <c r="SD192" s="298"/>
      <c r="SE192" s="298"/>
      <c r="SF192" s="298"/>
      <c r="SG192" s="298"/>
      <c r="SH192" s="298"/>
      <c r="SI192" s="298"/>
      <c r="SJ192" s="298"/>
      <c r="SK192" s="298"/>
      <c r="SL192" s="298"/>
      <c r="SM192" s="298"/>
      <c r="SN192" s="298"/>
      <c r="SO192" s="298"/>
      <c r="SP192" s="298"/>
      <c r="SQ192" s="298"/>
      <c r="SR192" s="298"/>
      <c r="SS192" s="298"/>
      <c r="ST192" s="298"/>
      <c r="SU192" s="298"/>
      <c r="SV192" s="298"/>
      <c r="SW192" s="298"/>
      <c r="SX192" s="298"/>
      <c r="SY192" s="298"/>
      <c r="SZ192" s="298"/>
      <c r="TA192" s="298"/>
      <c r="TB192" s="298"/>
      <c r="TC192" s="298"/>
      <c r="TD192" s="298"/>
      <c r="TE192" s="298"/>
      <c r="TF192" s="298"/>
      <c r="TG192" s="298"/>
      <c r="TH192" s="298"/>
      <c r="TI192" s="298"/>
      <c r="TJ192" s="298"/>
      <c r="TK192" s="298"/>
      <c r="TL192" s="298"/>
      <c r="TM192" s="298"/>
      <c r="TN192" s="298"/>
      <c r="TO192" s="298"/>
      <c r="TP192" s="298"/>
      <c r="TQ192" s="298"/>
      <c r="TR192" s="298"/>
      <c r="TS192" s="298"/>
      <c r="TT192" s="298"/>
      <c r="TU192" s="298"/>
      <c r="TV192" s="298"/>
      <c r="TW192" s="298"/>
      <c r="TX192" s="298"/>
      <c r="TY192" s="298"/>
      <c r="TZ192" s="298"/>
      <c r="UA192" s="298"/>
      <c r="UB192" s="298"/>
      <c r="UC192" s="298"/>
      <c r="UD192" s="298"/>
      <c r="UE192" s="298"/>
      <c r="UF192" s="298"/>
      <c r="UG192" s="298"/>
      <c r="UH192" s="298"/>
      <c r="UI192" s="298"/>
      <c r="UJ192" s="298"/>
      <c r="UK192" s="298"/>
      <c r="UL192" s="298"/>
      <c r="UM192" s="298"/>
      <c r="UN192" s="298"/>
      <c r="UO192" s="298"/>
      <c r="UP192" s="298"/>
      <c r="UQ192" s="298"/>
      <c r="UR192" s="298"/>
      <c r="US192" s="298"/>
      <c r="UT192" s="298"/>
      <c r="UU192" s="298"/>
      <c r="UV192" s="298"/>
      <c r="UW192" s="298"/>
      <c r="UX192" s="298"/>
      <c r="UY192" s="298"/>
      <c r="UZ192" s="298"/>
      <c r="VA192" s="298"/>
      <c r="VB192" s="298"/>
      <c r="VC192" s="298"/>
      <c r="VD192" s="298"/>
      <c r="VE192" s="298"/>
      <c r="VF192" s="298"/>
      <c r="VG192" s="298"/>
      <c r="VH192" s="298"/>
      <c r="VI192" s="298"/>
      <c r="VJ192" s="298"/>
      <c r="VK192" s="298"/>
      <c r="VL192" s="298"/>
      <c r="VM192" s="298"/>
      <c r="VN192" s="298"/>
      <c r="VO192" s="298"/>
      <c r="VP192" s="298"/>
      <c r="VQ192" s="298"/>
      <c r="VR192" s="298"/>
      <c r="VS192" s="298"/>
      <c r="VT192" s="298"/>
      <c r="VU192" s="298"/>
      <c r="VV192" s="298"/>
      <c r="VW192" s="298"/>
      <c r="VX192" s="298"/>
      <c r="VY192" s="298"/>
      <c r="VZ192" s="298"/>
      <c r="WA192" s="298"/>
      <c r="WB192" s="298"/>
      <c r="WC192" s="298"/>
      <c r="WD192" s="298"/>
      <c r="WE192" s="298"/>
      <c r="WF192" s="298"/>
      <c r="WG192" s="298"/>
      <c r="WH192" s="298"/>
      <c r="WI192" s="298"/>
      <c r="WJ192" s="298"/>
      <c r="WK192" s="298"/>
      <c r="WL192" s="298"/>
      <c r="WM192" s="298"/>
      <c r="WN192" s="298"/>
      <c r="WO192" s="298"/>
      <c r="WP192" s="298"/>
      <c r="WQ192" s="298"/>
      <c r="WR192" s="298"/>
      <c r="WS192" s="298"/>
      <c r="WT192" s="298"/>
      <c r="WU192" s="298"/>
      <c r="WV192" s="298"/>
      <c r="WW192" s="298"/>
      <c r="WX192" s="298"/>
      <c r="WY192" s="298"/>
      <c r="WZ192" s="298"/>
      <c r="XA192" s="298"/>
      <c r="XB192" s="298"/>
      <c r="XC192" s="298"/>
      <c r="XD192" s="298"/>
      <c r="XE192" s="298"/>
      <c r="XF192" s="298"/>
      <c r="XG192" s="298"/>
      <c r="XH192" s="298"/>
      <c r="XI192" s="298"/>
      <c r="XJ192" s="298"/>
      <c r="XK192" s="298"/>
      <c r="XL192" s="298"/>
      <c r="XM192" s="298"/>
      <c r="XN192" s="298"/>
      <c r="XO192" s="298"/>
      <c r="XP192" s="298"/>
      <c r="XQ192" s="298"/>
      <c r="XR192" s="298"/>
      <c r="XS192" s="298"/>
      <c r="XT192" s="298"/>
      <c r="XU192" s="298"/>
      <c r="XV192" s="298"/>
      <c r="XW192" s="298"/>
      <c r="XX192" s="298"/>
      <c r="XY192" s="298"/>
      <c r="XZ192" s="298"/>
      <c r="YA192" s="298"/>
      <c r="YB192" s="298"/>
      <c r="YC192" s="298"/>
      <c r="YD192" s="298"/>
      <c r="YE192" s="298"/>
      <c r="YF192" s="298"/>
      <c r="YG192" s="298"/>
      <c r="YH192" s="298"/>
      <c r="YI192" s="298"/>
      <c r="YJ192" s="298"/>
      <c r="YK192" s="298"/>
      <c r="YL192" s="298"/>
      <c r="YM192" s="298"/>
      <c r="YN192" s="298"/>
      <c r="YO192" s="298"/>
      <c r="YP192" s="298"/>
      <c r="YQ192" s="298"/>
      <c r="YR192" s="298"/>
      <c r="YS192" s="298"/>
      <c r="YT192" s="298"/>
      <c r="YU192" s="298"/>
      <c r="YV192" s="298"/>
      <c r="YW192" s="298"/>
      <c r="YX192" s="298"/>
      <c r="YY192" s="298"/>
      <c r="YZ192" s="298"/>
      <c r="ZA192" s="298"/>
      <c r="ZB192" s="298"/>
      <c r="ZC192" s="298"/>
      <c r="ZD192" s="298"/>
      <c r="ZE192" s="298"/>
      <c r="ZF192" s="298"/>
      <c r="ZG192" s="298"/>
      <c r="ZH192" s="298"/>
      <c r="ZI192" s="298"/>
      <c r="ZJ192" s="298"/>
      <c r="ZK192" s="298"/>
      <c r="ZL192" s="298"/>
      <c r="ZM192" s="298"/>
      <c r="ZN192" s="298"/>
      <c r="ZO192" s="298"/>
      <c r="ZP192" s="298"/>
      <c r="ZQ192" s="298"/>
      <c r="ZR192" s="298"/>
      <c r="ZS192" s="298"/>
      <c r="ZT192" s="298"/>
      <c r="ZU192" s="298"/>
      <c r="ZV192" s="298"/>
      <c r="ZW192" s="298"/>
      <c r="ZX192" s="298"/>
      <c r="ZY192" s="298"/>
      <c r="ZZ192" s="298"/>
      <c r="AAA192" s="298"/>
      <c r="AAB192" s="298"/>
      <c r="AAC192" s="298"/>
      <c r="AAD192" s="298"/>
      <c r="AAE192" s="298"/>
      <c r="AAF192" s="298"/>
      <c r="AAG192" s="298"/>
      <c r="AAH192" s="298"/>
      <c r="AAI192" s="298"/>
      <c r="AAJ192" s="298"/>
      <c r="AAK192" s="298"/>
      <c r="AAL192" s="298"/>
      <c r="AAM192" s="298"/>
      <c r="AAN192" s="298"/>
      <c r="AAO192" s="298"/>
      <c r="AAP192" s="298"/>
      <c r="AAQ192" s="298"/>
      <c r="AAR192" s="298"/>
      <c r="AAS192" s="298"/>
      <c r="AAT192" s="298"/>
      <c r="AAU192" s="298"/>
      <c r="AAV192" s="298"/>
      <c r="AAW192" s="298"/>
      <c r="AAX192" s="298"/>
      <c r="AAY192" s="298"/>
      <c r="AAZ192" s="298"/>
      <c r="ABA192" s="298"/>
      <c r="ABB192" s="298"/>
      <c r="ABC192" s="298"/>
      <c r="ABD192" s="298"/>
      <c r="ABE192" s="298"/>
      <c r="ABF192" s="298"/>
      <c r="ABG192" s="298"/>
      <c r="ABH192" s="298"/>
      <c r="ABI192" s="298"/>
      <c r="ABJ192" s="298"/>
      <c r="ABK192" s="298"/>
      <c r="ABL192" s="298"/>
      <c r="ABM192" s="298"/>
      <c r="ABN192" s="298"/>
      <c r="ABO192" s="298"/>
      <c r="ABP192" s="298"/>
      <c r="ABQ192" s="298"/>
      <c r="ABR192" s="298"/>
      <c r="ABS192" s="298"/>
      <c r="ABT192" s="298"/>
      <c r="ABU192" s="298"/>
      <c r="ABV192" s="298"/>
      <c r="ABW192" s="298"/>
      <c r="ABX192" s="298"/>
      <c r="ABY192" s="298"/>
      <c r="ABZ192" s="298"/>
      <c r="ACA192" s="298"/>
      <c r="ACB192" s="298"/>
      <c r="ACC192" s="298"/>
      <c r="ACD192" s="298"/>
      <c r="ACE192" s="298"/>
      <c r="ACF192" s="298"/>
      <c r="ACG192" s="298"/>
      <c r="ACH192" s="298"/>
      <c r="ACI192" s="298"/>
      <c r="ACJ192" s="298"/>
      <c r="ACK192" s="298"/>
      <c r="ACL192" s="298"/>
      <c r="ACM192" s="298"/>
      <c r="ACN192" s="298"/>
      <c r="ACO192" s="298"/>
      <c r="ACP192" s="298"/>
      <c r="ACQ192" s="298"/>
      <c r="ACR192" s="298"/>
      <c r="ACS192" s="298"/>
      <c r="ACT192" s="298"/>
      <c r="ACU192" s="298"/>
      <c r="ACV192" s="298"/>
      <c r="ACW192" s="298"/>
      <c r="ACX192" s="298"/>
      <c r="ACY192" s="298"/>
      <c r="ACZ192" s="298"/>
      <c r="ADA192" s="298"/>
      <c r="ADB192" s="298"/>
      <c r="ADC192" s="298"/>
      <c r="ADD192" s="298"/>
      <c r="ADE192" s="298"/>
      <c r="ADF192" s="298"/>
      <c r="ADG192" s="298"/>
      <c r="ADH192" s="298"/>
      <c r="ADI192" s="298"/>
      <c r="ADJ192" s="298"/>
      <c r="ADK192" s="298"/>
      <c r="ADL192" s="298"/>
      <c r="ADM192" s="298"/>
      <c r="ADN192" s="298"/>
      <c r="ADO192" s="298"/>
      <c r="ADP192" s="298"/>
      <c r="ADQ192" s="298"/>
      <c r="ADR192" s="298"/>
      <c r="ADS192" s="298"/>
      <c r="ADT192" s="298"/>
      <c r="ADU192" s="298"/>
      <c r="ADV192" s="298"/>
      <c r="ADW192" s="298"/>
      <c r="ADX192" s="298"/>
      <c r="ADY192" s="298"/>
      <c r="ADZ192" s="298"/>
      <c r="AEA192" s="298"/>
      <c r="AEB192" s="298"/>
      <c r="AEC192" s="298"/>
      <c r="AED192" s="298"/>
      <c r="AEE192" s="298"/>
      <c r="AEF192" s="298"/>
      <c r="AEG192" s="298"/>
      <c r="AEH192" s="298"/>
      <c r="AEI192" s="298"/>
      <c r="AEJ192" s="298"/>
      <c r="AEK192" s="298"/>
      <c r="AEL192" s="298"/>
      <c r="AEM192" s="298"/>
      <c r="AEN192" s="298"/>
      <c r="AEO192" s="298"/>
      <c r="AEP192" s="298"/>
      <c r="AEQ192" s="298"/>
      <c r="AER192" s="298"/>
      <c r="AES192" s="298"/>
      <c r="AET192" s="298"/>
      <c r="AEU192" s="298"/>
      <c r="AEV192" s="298"/>
      <c r="AEW192" s="298"/>
      <c r="AEX192" s="298"/>
      <c r="AEY192" s="298"/>
      <c r="AEZ192" s="298"/>
      <c r="AFA192" s="298"/>
      <c r="AFB192" s="298"/>
      <c r="AFC192" s="298"/>
      <c r="AFD192" s="298"/>
      <c r="AFE192" s="298"/>
      <c r="AFF192" s="298"/>
      <c r="AFG192" s="298"/>
      <c r="AFH192" s="298"/>
      <c r="AFI192" s="298"/>
      <c r="AFJ192" s="298"/>
      <c r="AFK192" s="298"/>
      <c r="AFL192" s="298"/>
      <c r="AFM192" s="298"/>
      <c r="AFN192" s="298"/>
      <c r="AFO192" s="298"/>
      <c r="AFP192" s="298"/>
      <c r="AFQ192" s="298"/>
      <c r="AFR192" s="298"/>
      <c r="AFS192" s="298"/>
      <c r="AFT192" s="298"/>
      <c r="AFU192" s="298"/>
      <c r="AFV192" s="298"/>
      <c r="AFW192" s="298"/>
      <c r="AFX192" s="298"/>
      <c r="AFY192" s="298"/>
      <c r="AFZ192" s="298"/>
      <c r="AGA192" s="298"/>
      <c r="AGB192" s="298"/>
      <c r="AGC192" s="298"/>
      <c r="AGD192" s="298"/>
      <c r="AGE192" s="298"/>
      <c r="AGF192" s="298"/>
      <c r="AGG192" s="298"/>
      <c r="AGH192" s="298"/>
      <c r="AGI192" s="298"/>
      <c r="AGJ192" s="298"/>
      <c r="AGK192" s="298"/>
      <c r="AGL192" s="298"/>
      <c r="AGM192" s="298"/>
      <c r="AGN192" s="298"/>
      <c r="AGO192" s="298"/>
      <c r="AGP192" s="298"/>
      <c r="AGQ192" s="298"/>
      <c r="AGR192" s="298"/>
      <c r="AGS192" s="298"/>
      <c r="AGT192" s="298"/>
      <c r="AGU192" s="298"/>
      <c r="AGV192" s="298"/>
      <c r="AGW192" s="298"/>
      <c r="AGX192" s="298"/>
      <c r="AGY192" s="298"/>
      <c r="AGZ192" s="298"/>
      <c r="AHA192" s="298"/>
      <c r="AHB192" s="298"/>
      <c r="AHC192" s="298"/>
      <c r="AHD192" s="298"/>
      <c r="AHE192" s="298"/>
      <c r="AHF192" s="298"/>
      <c r="AHG192" s="298"/>
      <c r="AHH192" s="298"/>
      <c r="AHI192" s="298"/>
      <c r="AHJ192" s="298"/>
      <c r="AHK192" s="298"/>
      <c r="AHL192" s="298"/>
      <c r="AHM192" s="298"/>
      <c r="AHN192" s="298"/>
      <c r="AHO192" s="298"/>
      <c r="AHP192" s="298"/>
      <c r="AHQ192" s="298"/>
      <c r="AHR192" s="298"/>
      <c r="AHS192" s="298"/>
      <c r="AHT192" s="298"/>
      <c r="AHU192" s="298"/>
      <c r="AHV192" s="298"/>
      <c r="AHW192" s="298"/>
      <c r="AHX192" s="298"/>
      <c r="AHY192" s="298"/>
      <c r="AHZ192" s="298"/>
      <c r="AIA192" s="298"/>
      <c r="AIB192" s="298"/>
      <c r="AIC192" s="298"/>
      <c r="AID192" s="298"/>
      <c r="AIE192" s="298"/>
      <c r="AIF192" s="298"/>
      <c r="AIG192" s="298"/>
      <c r="AIH192" s="298"/>
      <c r="AII192" s="298"/>
      <c r="AIJ192" s="298"/>
      <c r="AIK192" s="298"/>
      <c r="AIL192" s="298"/>
      <c r="AIM192" s="298"/>
      <c r="AIN192" s="298"/>
      <c r="AIO192" s="298"/>
      <c r="AIP192" s="298"/>
      <c r="AIQ192" s="298"/>
      <c r="AIR192" s="298"/>
      <c r="AIS192" s="298"/>
      <c r="AIT192" s="298"/>
      <c r="AIU192" s="298"/>
      <c r="AIV192" s="298"/>
      <c r="AIW192" s="298"/>
      <c r="AIX192" s="298"/>
      <c r="AIY192" s="298"/>
      <c r="AIZ192" s="298"/>
      <c r="AJA192" s="298"/>
      <c r="AJB192" s="298"/>
      <c r="AJC192" s="298"/>
      <c r="AJD192" s="298"/>
      <c r="AJE192" s="298"/>
      <c r="AJF192" s="298"/>
      <c r="AJG192" s="298"/>
      <c r="AJH192" s="298"/>
      <c r="AJI192" s="298"/>
      <c r="AJJ192" s="298"/>
      <c r="AJK192" s="298"/>
      <c r="AJL192" s="298"/>
      <c r="AJM192" s="298"/>
      <c r="AJN192" s="298"/>
      <c r="AJO192" s="298"/>
      <c r="AJP192" s="298"/>
      <c r="AJQ192" s="298"/>
      <c r="AJR192" s="298"/>
      <c r="AJS192" s="298"/>
      <c r="AJT192" s="298"/>
      <c r="AJU192" s="298"/>
      <c r="AJV192" s="298"/>
      <c r="AJW192" s="298"/>
      <c r="AJX192" s="298"/>
      <c r="AJY192" s="298"/>
      <c r="AJZ192" s="298"/>
      <c r="AKA192" s="298"/>
      <c r="AKB192" s="298"/>
      <c r="AKC192" s="298"/>
      <c r="AKD192" s="298"/>
      <c r="AKE192" s="298"/>
      <c r="AKF192" s="298"/>
      <c r="AKG192" s="298"/>
      <c r="AKH192" s="298"/>
      <c r="AKI192" s="298"/>
      <c r="AKJ192" s="298"/>
      <c r="AKK192" s="298"/>
      <c r="AKL192" s="298"/>
      <c r="AKM192" s="298"/>
      <c r="AKN192" s="298"/>
      <c r="AKO192" s="298"/>
      <c r="AKP192" s="298"/>
      <c r="AKQ192" s="298"/>
      <c r="AKR192" s="298"/>
      <c r="AKS192" s="298"/>
      <c r="AKT192" s="298"/>
      <c r="AKU192" s="298"/>
      <c r="AKV192" s="298"/>
      <c r="AKW192" s="298"/>
      <c r="AKX192" s="298"/>
      <c r="AKY192" s="298"/>
      <c r="AKZ192" s="298"/>
      <c r="ALA192" s="298"/>
      <c r="ALB192" s="298"/>
      <c r="ALC192" s="298"/>
      <c r="ALD192" s="298"/>
      <c r="ALE192" s="298"/>
      <c r="ALF192" s="298"/>
      <c r="ALG192" s="298"/>
      <c r="ALH192" s="298"/>
      <c r="ALI192" s="298"/>
      <c r="ALJ192" s="298"/>
      <c r="ALK192" s="298"/>
      <c r="ALL192" s="298"/>
      <c r="ALM192" s="298"/>
      <c r="ALN192" s="298"/>
      <c r="ALO192" s="298"/>
      <c r="ALP192" s="298"/>
      <c r="ALQ192" s="298"/>
      <c r="ALR192" s="298"/>
      <c r="ALS192" s="298"/>
      <c r="ALT192" s="298"/>
      <c r="ALU192" s="298"/>
      <c r="ALV192" s="298"/>
      <c r="ALW192" s="298"/>
      <c r="ALX192" s="298"/>
      <c r="ALY192" s="298"/>
      <c r="ALZ192" s="298"/>
      <c r="AMA192" s="298"/>
      <c r="AMB192" s="298"/>
      <c r="AMC192" s="298"/>
      <c r="AMD192" s="298"/>
      <c r="AME192" s="298"/>
      <c r="AMF192" s="298"/>
      <c r="AMG192" s="298"/>
      <c r="AMH192" s="298"/>
      <c r="AMI192" s="298"/>
      <c r="AMJ192" s="298"/>
    </row>
    <row r="193" spans="1:1024" s="265" customFormat="1" ht="29.1" customHeight="1">
      <c r="A193" s="313">
        <v>1</v>
      </c>
      <c r="B193" s="314"/>
      <c r="C193" s="313" t="s">
        <v>1350</v>
      </c>
      <c r="D193" s="319" t="s">
        <v>1767</v>
      </c>
      <c r="E193" s="313" t="s">
        <v>1317</v>
      </c>
      <c r="F193" s="318">
        <v>60</v>
      </c>
      <c r="G193" s="316">
        <f>55*1.2</f>
        <v>66</v>
      </c>
      <c r="H193" s="316">
        <f t="shared" ref="H193:H205" si="21">G193-J193</f>
        <v>60</v>
      </c>
      <c r="I193" s="313">
        <v>10</v>
      </c>
      <c r="J193" s="317">
        <f>G193/110*I193</f>
        <v>6</v>
      </c>
      <c r="K193" s="297"/>
      <c r="L193" s="297"/>
      <c r="M193" s="297"/>
      <c r="N193" s="297"/>
      <c r="O193" s="297"/>
      <c r="P193" s="297"/>
      <c r="Q193" s="297"/>
      <c r="R193" s="297"/>
      <c r="S193" s="297"/>
      <c r="T193" s="297"/>
      <c r="U193" s="297"/>
      <c r="V193" s="297"/>
      <c r="W193" s="297"/>
      <c r="X193" s="297"/>
      <c r="Y193" s="297"/>
      <c r="Z193" s="297"/>
      <c r="AA193" s="297"/>
      <c r="AB193" s="297"/>
      <c r="AC193" s="297"/>
      <c r="AD193" s="297"/>
      <c r="AE193" s="298"/>
      <c r="AF193" s="298"/>
      <c r="AG193" s="298"/>
      <c r="AH193" s="298"/>
      <c r="AI193" s="298"/>
      <c r="AJ193" s="298"/>
      <c r="AK193" s="298"/>
      <c r="AL193" s="298"/>
      <c r="AM193" s="298"/>
      <c r="AN193" s="298"/>
      <c r="AO193" s="298"/>
      <c r="AP193" s="298"/>
      <c r="AQ193" s="298"/>
      <c r="AR193" s="298"/>
      <c r="AS193" s="298"/>
      <c r="AT193" s="298"/>
      <c r="AU193" s="298"/>
      <c r="AV193" s="298"/>
      <c r="AW193" s="298"/>
      <c r="AX193" s="298"/>
      <c r="AY193" s="298"/>
      <c r="AZ193" s="298"/>
      <c r="BA193" s="298"/>
      <c r="BB193" s="298"/>
      <c r="BC193" s="298"/>
      <c r="BD193" s="298"/>
      <c r="BE193" s="298"/>
      <c r="BF193" s="298"/>
      <c r="BG193" s="298"/>
      <c r="BH193" s="298"/>
      <c r="BI193" s="298"/>
      <c r="BJ193" s="298"/>
      <c r="BK193" s="298"/>
      <c r="BL193" s="298"/>
      <c r="BM193" s="298"/>
      <c r="BN193" s="298"/>
      <c r="BO193" s="298"/>
      <c r="BP193" s="298"/>
      <c r="BQ193" s="298"/>
      <c r="BR193" s="298"/>
      <c r="BS193" s="298"/>
      <c r="BT193" s="298"/>
      <c r="BU193" s="298"/>
      <c r="BV193" s="298"/>
      <c r="BW193" s="298"/>
      <c r="BX193" s="298"/>
      <c r="BY193" s="298"/>
      <c r="BZ193" s="298"/>
      <c r="CA193" s="298"/>
      <c r="CB193" s="298"/>
      <c r="CC193" s="298"/>
      <c r="CD193" s="298"/>
      <c r="CE193" s="298"/>
      <c r="CF193" s="298"/>
      <c r="CG193" s="298"/>
      <c r="CH193" s="298"/>
      <c r="CI193" s="298"/>
      <c r="CJ193" s="298"/>
      <c r="CK193" s="298"/>
      <c r="CL193" s="298"/>
      <c r="CM193" s="298"/>
      <c r="CN193" s="298"/>
      <c r="CO193" s="298"/>
      <c r="CP193" s="298"/>
      <c r="CQ193" s="298"/>
      <c r="CR193" s="298"/>
      <c r="CS193" s="298"/>
      <c r="CT193" s="298"/>
      <c r="CU193" s="298"/>
      <c r="CV193" s="298"/>
      <c r="CW193" s="298"/>
      <c r="CX193" s="298"/>
      <c r="CY193" s="298"/>
      <c r="CZ193" s="298"/>
      <c r="DA193" s="298"/>
      <c r="DB193" s="298"/>
      <c r="DC193" s="298"/>
      <c r="DD193" s="298"/>
      <c r="DE193" s="298"/>
      <c r="DF193" s="298"/>
      <c r="DG193" s="298"/>
      <c r="DH193" s="298"/>
      <c r="DI193" s="298"/>
      <c r="DJ193" s="298"/>
      <c r="DK193" s="298"/>
      <c r="DL193" s="298"/>
      <c r="DM193" s="298"/>
      <c r="DN193" s="298"/>
      <c r="DO193" s="298"/>
      <c r="DP193" s="298"/>
      <c r="DQ193" s="298"/>
      <c r="DR193" s="298"/>
      <c r="DS193" s="298"/>
      <c r="DT193" s="298"/>
      <c r="DU193" s="298"/>
      <c r="DV193" s="298"/>
      <c r="DW193" s="298"/>
      <c r="DX193" s="298"/>
      <c r="DY193" s="298"/>
      <c r="DZ193" s="298"/>
      <c r="EA193" s="298"/>
      <c r="EB193" s="298"/>
      <c r="EC193" s="298"/>
      <c r="ED193" s="298"/>
      <c r="EE193" s="298"/>
      <c r="EF193" s="298"/>
      <c r="EG193" s="298"/>
      <c r="EH193" s="298"/>
      <c r="EI193" s="298"/>
      <c r="EJ193" s="298"/>
      <c r="EK193" s="298"/>
      <c r="EL193" s="298"/>
      <c r="EM193" s="298"/>
      <c r="EN193" s="298"/>
      <c r="EO193" s="298"/>
      <c r="EP193" s="298"/>
      <c r="EQ193" s="298"/>
      <c r="ER193" s="298"/>
      <c r="ES193" s="298"/>
      <c r="ET193" s="298"/>
      <c r="EU193" s="298"/>
      <c r="EV193" s="298"/>
      <c r="EW193" s="298"/>
      <c r="EX193" s="298"/>
      <c r="EY193" s="298"/>
      <c r="EZ193" s="298"/>
      <c r="FA193" s="298"/>
      <c r="FB193" s="298"/>
      <c r="FC193" s="298"/>
      <c r="FD193" s="298"/>
      <c r="FE193" s="298"/>
      <c r="FF193" s="298"/>
      <c r="FG193" s="298"/>
      <c r="FH193" s="298"/>
      <c r="FI193" s="298"/>
      <c r="FJ193" s="298"/>
      <c r="FK193" s="298"/>
      <c r="FL193" s="298"/>
      <c r="FM193" s="298"/>
      <c r="FN193" s="298"/>
      <c r="FO193" s="298"/>
      <c r="FP193" s="298"/>
      <c r="FQ193" s="298"/>
      <c r="FR193" s="298"/>
      <c r="FS193" s="298"/>
      <c r="FT193" s="298"/>
      <c r="FU193" s="298"/>
      <c r="FV193" s="298"/>
      <c r="FW193" s="298"/>
      <c r="FX193" s="298"/>
      <c r="FY193" s="298"/>
      <c r="FZ193" s="298"/>
      <c r="GA193" s="298"/>
      <c r="GB193" s="298"/>
      <c r="GC193" s="298"/>
      <c r="GD193" s="298"/>
      <c r="GE193" s="298"/>
      <c r="GF193" s="298"/>
      <c r="GG193" s="298"/>
      <c r="GH193" s="298"/>
      <c r="GI193" s="298"/>
      <c r="GJ193" s="298"/>
      <c r="GK193" s="298"/>
      <c r="GL193" s="298"/>
      <c r="GM193" s="298"/>
      <c r="GN193" s="298"/>
      <c r="GO193" s="298"/>
      <c r="GP193" s="298"/>
      <c r="GQ193" s="298"/>
      <c r="GR193" s="298"/>
      <c r="GS193" s="298"/>
      <c r="GT193" s="298"/>
      <c r="GU193" s="298"/>
      <c r="GV193" s="298"/>
      <c r="GW193" s="298"/>
      <c r="GX193" s="298"/>
      <c r="GY193" s="298"/>
      <c r="GZ193" s="298"/>
      <c r="HA193" s="298"/>
      <c r="HB193" s="298"/>
      <c r="HC193" s="298"/>
      <c r="HD193" s="298"/>
      <c r="HE193" s="298"/>
      <c r="HF193" s="298"/>
      <c r="HG193" s="298"/>
      <c r="HH193" s="298"/>
      <c r="HI193" s="298"/>
      <c r="HJ193" s="298"/>
      <c r="HK193" s="298"/>
      <c r="HL193" s="298"/>
      <c r="HM193" s="298"/>
      <c r="HN193" s="298"/>
      <c r="HO193" s="298"/>
      <c r="HP193" s="298"/>
      <c r="HQ193" s="298"/>
      <c r="HR193" s="298"/>
      <c r="HS193" s="298"/>
      <c r="HT193" s="298"/>
      <c r="HU193" s="298"/>
      <c r="HV193" s="298"/>
      <c r="HW193" s="298"/>
      <c r="HX193" s="298"/>
      <c r="HY193" s="298"/>
      <c r="HZ193" s="298"/>
      <c r="IA193" s="298"/>
      <c r="IB193" s="298"/>
      <c r="IC193" s="298"/>
      <c r="ID193" s="298"/>
      <c r="IE193" s="298"/>
      <c r="IF193" s="298"/>
      <c r="IG193" s="298"/>
      <c r="IH193" s="298"/>
      <c r="II193" s="298"/>
      <c r="IJ193" s="298"/>
      <c r="IK193" s="298"/>
      <c r="IL193" s="298"/>
      <c r="IM193" s="298"/>
      <c r="IN193" s="298"/>
      <c r="IO193" s="298"/>
      <c r="IP193" s="298"/>
      <c r="IQ193" s="298"/>
      <c r="IR193" s="298"/>
      <c r="IS193" s="298"/>
      <c r="IT193" s="298"/>
      <c r="IU193" s="298"/>
      <c r="IV193" s="298"/>
      <c r="IW193" s="298"/>
      <c r="IX193" s="298"/>
      <c r="IY193" s="298"/>
      <c r="IZ193" s="298"/>
      <c r="JA193" s="298"/>
      <c r="JB193" s="298"/>
      <c r="JC193" s="298"/>
      <c r="JD193" s="298"/>
      <c r="JE193" s="298"/>
      <c r="JF193" s="298"/>
      <c r="JG193" s="298"/>
      <c r="JH193" s="298"/>
      <c r="JI193" s="298"/>
      <c r="JJ193" s="298"/>
      <c r="JK193" s="298"/>
      <c r="JL193" s="298"/>
      <c r="JM193" s="298"/>
      <c r="JN193" s="298"/>
      <c r="JO193" s="298"/>
      <c r="JP193" s="298"/>
      <c r="JQ193" s="298"/>
      <c r="JR193" s="298"/>
      <c r="JS193" s="298"/>
      <c r="JT193" s="298"/>
      <c r="JU193" s="298"/>
      <c r="JV193" s="298"/>
      <c r="JW193" s="298"/>
      <c r="JX193" s="298"/>
      <c r="JY193" s="298"/>
      <c r="JZ193" s="298"/>
      <c r="KA193" s="298"/>
      <c r="KB193" s="298"/>
      <c r="KC193" s="298"/>
      <c r="KD193" s="298"/>
      <c r="KE193" s="298"/>
      <c r="KF193" s="298"/>
      <c r="KG193" s="298"/>
      <c r="KH193" s="298"/>
      <c r="KI193" s="298"/>
      <c r="KJ193" s="298"/>
      <c r="KK193" s="298"/>
      <c r="KL193" s="298"/>
      <c r="KM193" s="298"/>
      <c r="KN193" s="298"/>
      <c r="KO193" s="298"/>
      <c r="KP193" s="298"/>
      <c r="KQ193" s="298"/>
      <c r="KR193" s="298"/>
      <c r="KS193" s="298"/>
      <c r="KT193" s="298"/>
      <c r="KU193" s="298"/>
      <c r="KV193" s="298"/>
      <c r="KW193" s="298"/>
      <c r="KX193" s="298"/>
      <c r="KY193" s="298"/>
      <c r="KZ193" s="298"/>
      <c r="LA193" s="298"/>
      <c r="LB193" s="298"/>
      <c r="LC193" s="298"/>
      <c r="LD193" s="298"/>
      <c r="LE193" s="298"/>
      <c r="LF193" s="298"/>
      <c r="LG193" s="298"/>
      <c r="LH193" s="298"/>
      <c r="LI193" s="298"/>
      <c r="LJ193" s="298"/>
      <c r="LK193" s="298"/>
      <c r="LL193" s="298"/>
      <c r="LM193" s="298"/>
      <c r="LN193" s="298"/>
      <c r="LO193" s="298"/>
      <c r="LP193" s="298"/>
      <c r="LQ193" s="298"/>
      <c r="LR193" s="298"/>
      <c r="LS193" s="298"/>
      <c r="LT193" s="298"/>
      <c r="LU193" s="298"/>
      <c r="LV193" s="298"/>
      <c r="LW193" s="298"/>
      <c r="LX193" s="298"/>
      <c r="LY193" s="298"/>
      <c r="LZ193" s="298"/>
      <c r="MA193" s="298"/>
      <c r="MB193" s="298"/>
      <c r="MC193" s="298"/>
      <c r="MD193" s="298"/>
      <c r="ME193" s="298"/>
      <c r="MF193" s="298"/>
      <c r="MG193" s="298"/>
      <c r="MH193" s="298"/>
      <c r="MI193" s="298"/>
      <c r="MJ193" s="298"/>
      <c r="MK193" s="298"/>
      <c r="ML193" s="298"/>
      <c r="MM193" s="298"/>
      <c r="MN193" s="298"/>
      <c r="MO193" s="298"/>
      <c r="MP193" s="298"/>
      <c r="MQ193" s="298"/>
      <c r="MR193" s="298"/>
      <c r="MS193" s="298"/>
      <c r="MT193" s="298"/>
      <c r="MU193" s="298"/>
      <c r="MV193" s="298"/>
      <c r="MW193" s="298"/>
      <c r="MX193" s="298"/>
      <c r="MY193" s="298"/>
      <c r="MZ193" s="298"/>
      <c r="NA193" s="298"/>
      <c r="NB193" s="298"/>
      <c r="NC193" s="298"/>
      <c r="ND193" s="298"/>
      <c r="NE193" s="298"/>
      <c r="NF193" s="298"/>
      <c r="NG193" s="298"/>
      <c r="NH193" s="298"/>
      <c r="NI193" s="298"/>
      <c r="NJ193" s="298"/>
      <c r="NK193" s="298"/>
      <c r="NL193" s="298"/>
      <c r="NM193" s="298"/>
      <c r="NN193" s="298"/>
      <c r="NO193" s="298"/>
      <c r="NP193" s="298"/>
      <c r="NQ193" s="298"/>
      <c r="NR193" s="298"/>
      <c r="NS193" s="298"/>
      <c r="NT193" s="298"/>
      <c r="NU193" s="298"/>
      <c r="NV193" s="298"/>
      <c r="NW193" s="298"/>
      <c r="NX193" s="298"/>
      <c r="NY193" s="298"/>
      <c r="NZ193" s="298"/>
      <c r="OA193" s="298"/>
      <c r="OB193" s="298"/>
      <c r="OC193" s="298"/>
      <c r="OD193" s="298"/>
      <c r="OE193" s="298"/>
      <c r="OF193" s="298"/>
      <c r="OG193" s="298"/>
      <c r="OH193" s="298"/>
      <c r="OI193" s="298"/>
      <c r="OJ193" s="298"/>
      <c r="OK193" s="298"/>
      <c r="OL193" s="298"/>
      <c r="OM193" s="298"/>
      <c r="ON193" s="298"/>
      <c r="OO193" s="298"/>
      <c r="OP193" s="298"/>
      <c r="OQ193" s="298"/>
      <c r="OR193" s="298"/>
      <c r="OS193" s="298"/>
      <c r="OT193" s="298"/>
      <c r="OU193" s="298"/>
      <c r="OV193" s="298"/>
      <c r="OW193" s="298"/>
      <c r="OX193" s="298"/>
      <c r="OY193" s="298"/>
      <c r="OZ193" s="298"/>
      <c r="PA193" s="298"/>
      <c r="PB193" s="298"/>
      <c r="PC193" s="298"/>
      <c r="PD193" s="298"/>
      <c r="PE193" s="298"/>
      <c r="PF193" s="298"/>
      <c r="PG193" s="298"/>
      <c r="PH193" s="298"/>
      <c r="PI193" s="298"/>
      <c r="PJ193" s="298"/>
      <c r="PK193" s="298"/>
      <c r="PL193" s="298"/>
      <c r="PM193" s="298"/>
      <c r="PN193" s="298"/>
      <c r="PO193" s="298"/>
      <c r="PP193" s="298"/>
      <c r="PQ193" s="298"/>
      <c r="PR193" s="298"/>
      <c r="PS193" s="298"/>
      <c r="PT193" s="298"/>
      <c r="PU193" s="298"/>
      <c r="PV193" s="298"/>
      <c r="PW193" s="298"/>
      <c r="PX193" s="298"/>
      <c r="PY193" s="298"/>
      <c r="PZ193" s="298"/>
      <c r="QA193" s="298"/>
      <c r="QB193" s="298"/>
      <c r="QC193" s="298"/>
      <c r="QD193" s="298"/>
      <c r="QE193" s="298"/>
      <c r="QF193" s="298"/>
      <c r="QG193" s="298"/>
      <c r="QH193" s="298"/>
      <c r="QI193" s="298"/>
      <c r="QJ193" s="298"/>
      <c r="QK193" s="298"/>
      <c r="QL193" s="298"/>
      <c r="QM193" s="298"/>
      <c r="QN193" s="298"/>
      <c r="QO193" s="298"/>
      <c r="QP193" s="298"/>
      <c r="QQ193" s="298"/>
      <c r="QR193" s="298"/>
      <c r="QS193" s="298"/>
      <c r="QT193" s="298"/>
      <c r="QU193" s="298"/>
      <c r="QV193" s="298"/>
      <c r="QW193" s="298"/>
      <c r="QX193" s="298"/>
      <c r="QY193" s="298"/>
      <c r="QZ193" s="298"/>
      <c r="RA193" s="298"/>
      <c r="RB193" s="298"/>
      <c r="RC193" s="298"/>
      <c r="RD193" s="298"/>
      <c r="RE193" s="298"/>
      <c r="RF193" s="298"/>
      <c r="RG193" s="298"/>
      <c r="RH193" s="298"/>
      <c r="RI193" s="298"/>
      <c r="RJ193" s="298"/>
      <c r="RK193" s="298"/>
      <c r="RL193" s="298"/>
      <c r="RM193" s="298"/>
      <c r="RN193" s="298"/>
      <c r="RO193" s="298"/>
      <c r="RP193" s="298"/>
      <c r="RQ193" s="298"/>
      <c r="RR193" s="298"/>
      <c r="RS193" s="298"/>
      <c r="RT193" s="298"/>
      <c r="RU193" s="298"/>
      <c r="RV193" s="298"/>
      <c r="RW193" s="298"/>
      <c r="RX193" s="298"/>
      <c r="RY193" s="298"/>
      <c r="RZ193" s="298"/>
      <c r="SA193" s="298"/>
      <c r="SB193" s="298"/>
      <c r="SC193" s="298"/>
      <c r="SD193" s="298"/>
      <c r="SE193" s="298"/>
      <c r="SF193" s="298"/>
      <c r="SG193" s="298"/>
      <c r="SH193" s="298"/>
      <c r="SI193" s="298"/>
      <c r="SJ193" s="298"/>
      <c r="SK193" s="298"/>
      <c r="SL193" s="298"/>
      <c r="SM193" s="298"/>
      <c r="SN193" s="298"/>
      <c r="SO193" s="298"/>
      <c r="SP193" s="298"/>
      <c r="SQ193" s="298"/>
      <c r="SR193" s="298"/>
      <c r="SS193" s="298"/>
      <c r="ST193" s="298"/>
      <c r="SU193" s="298"/>
      <c r="SV193" s="298"/>
      <c r="SW193" s="298"/>
      <c r="SX193" s="298"/>
      <c r="SY193" s="298"/>
      <c r="SZ193" s="298"/>
      <c r="TA193" s="298"/>
      <c r="TB193" s="298"/>
      <c r="TC193" s="298"/>
      <c r="TD193" s="298"/>
      <c r="TE193" s="298"/>
      <c r="TF193" s="298"/>
      <c r="TG193" s="298"/>
      <c r="TH193" s="298"/>
      <c r="TI193" s="298"/>
      <c r="TJ193" s="298"/>
      <c r="TK193" s="298"/>
      <c r="TL193" s="298"/>
      <c r="TM193" s="298"/>
      <c r="TN193" s="298"/>
      <c r="TO193" s="298"/>
      <c r="TP193" s="298"/>
      <c r="TQ193" s="298"/>
      <c r="TR193" s="298"/>
      <c r="TS193" s="298"/>
      <c r="TT193" s="298"/>
      <c r="TU193" s="298"/>
      <c r="TV193" s="298"/>
      <c r="TW193" s="298"/>
      <c r="TX193" s="298"/>
      <c r="TY193" s="298"/>
      <c r="TZ193" s="298"/>
      <c r="UA193" s="298"/>
      <c r="UB193" s="298"/>
      <c r="UC193" s="298"/>
      <c r="UD193" s="298"/>
      <c r="UE193" s="298"/>
      <c r="UF193" s="298"/>
      <c r="UG193" s="298"/>
      <c r="UH193" s="298"/>
      <c r="UI193" s="298"/>
      <c r="UJ193" s="298"/>
      <c r="UK193" s="298"/>
      <c r="UL193" s="298"/>
      <c r="UM193" s="298"/>
      <c r="UN193" s="298"/>
      <c r="UO193" s="298"/>
      <c r="UP193" s="298"/>
      <c r="UQ193" s="298"/>
      <c r="UR193" s="298"/>
      <c r="US193" s="298"/>
      <c r="UT193" s="298"/>
      <c r="UU193" s="298"/>
      <c r="UV193" s="298"/>
      <c r="UW193" s="298"/>
      <c r="UX193" s="298"/>
      <c r="UY193" s="298"/>
      <c r="UZ193" s="298"/>
      <c r="VA193" s="298"/>
      <c r="VB193" s="298"/>
      <c r="VC193" s="298"/>
      <c r="VD193" s="298"/>
      <c r="VE193" s="298"/>
      <c r="VF193" s="298"/>
      <c r="VG193" s="298"/>
      <c r="VH193" s="298"/>
      <c r="VI193" s="298"/>
      <c r="VJ193" s="298"/>
      <c r="VK193" s="298"/>
      <c r="VL193" s="298"/>
      <c r="VM193" s="298"/>
      <c r="VN193" s="298"/>
      <c r="VO193" s="298"/>
      <c r="VP193" s="298"/>
      <c r="VQ193" s="298"/>
      <c r="VR193" s="298"/>
      <c r="VS193" s="298"/>
      <c r="VT193" s="298"/>
      <c r="VU193" s="298"/>
      <c r="VV193" s="298"/>
      <c r="VW193" s="298"/>
      <c r="VX193" s="298"/>
      <c r="VY193" s="298"/>
      <c r="VZ193" s="298"/>
      <c r="WA193" s="298"/>
      <c r="WB193" s="298"/>
      <c r="WC193" s="298"/>
      <c r="WD193" s="298"/>
      <c r="WE193" s="298"/>
      <c r="WF193" s="298"/>
      <c r="WG193" s="298"/>
      <c r="WH193" s="298"/>
      <c r="WI193" s="298"/>
      <c r="WJ193" s="298"/>
      <c r="WK193" s="298"/>
      <c r="WL193" s="298"/>
      <c r="WM193" s="298"/>
      <c r="WN193" s="298"/>
      <c r="WO193" s="298"/>
      <c r="WP193" s="298"/>
      <c r="WQ193" s="298"/>
      <c r="WR193" s="298"/>
      <c r="WS193" s="298"/>
      <c r="WT193" s="298"/>
      <c r="WU193" s="298"/>
      <c r="WV193" s="298"/>
      <c r="WW193" s="298"/>
      <c r="WX193" s="298"/>
      <c r="WY193" s="298"/>
      <c r="WZ193" s="298"/>
      <c r="XA193" s="298"/>
      <c r="XB193" s="298"/>
      <c r="XC193" s="298"/>
      <c r="XD193" s="298"/>
      <c r="XE193" s="298"/>
      <c r="XF193" s="298"/>
      <c r="XG193" s="298"/>
      <c r="XH193" s="298"/>
      <c r="XI193" s="298"/>
      <c r="XJ193" s="298"/>
      <c r="XK193" s="298"/>
      <c r="XL193" s="298"/>
      <c r="XM193" s="298"/>
      <c r="XN193" s="298"/>
      <c r="XO193" s="298"/>
      <c r="XP193" s="298"/>
      <c r="XQ193" s="298"/>
      <c r="XR193" s="298"/>
      <c r="XS193" s="298"/>
      <c r="XT193" s="298"/>
      <c r="XU193" s="298"/>
      <c r="XV193" s="298"/>
      <c r="XW193" s="298"/>
      <c r="XX193" s="298"/>
      <c r="XY193" s="298"/>
      <c r="XZ193" s="298"/>
      <c r="YA193" s="298"/>
      <c r="YB193" s="298"/>
      <c r="YC193" s="298"/>
      <c r="YD193" s="298"/>
      <c r="YE193" s="298"/>
      <c r="YF193" s="298"/>
      <c r="YG193" s="298"/>
      <c r="YH193" s="298"/>
      <c r="YI193" s="298"/>
      <c r="YJ193" s="298"/>
      <c r="YK193" s="298"/>
      <c r="YL193" s="298"/>
      <c r="YM193" s="298"/>
      <c r="YN193" s="298"/>
      <c r="YO193" s="298"/>
      <c r="YP193" s="298"/>
      <c r="YQ193" s="298"/>
      <c r="YR193" s="298"/>
      <c r="YS193" s="298"/>
      <c r="YT193" s="298"/>
      <c r="YU193" s="298"/>
      <c r="YV193" s="298"/>
      <c r="YW193" s="298"/>
      <c r="YX193" s="298"/>
      <c r="YY193" s="298"/>
      <c r="YZ193" s="298"/>
      <c r="ZA193" s="298"/>
      <c r="ZB193" s="298"/>
      <c r="ZC193" s="298"/>
      <c r="ZD193" s="298"/>
      <c r="ZE193" s="298"/>
      <c r="ZF193" s="298"/>
      <c r="ZG193" s="298"/>
      <c r="ZH193" s="298"/>
      <c r="ZI193" s="298"/>
      <c r="ZJ193" s="298"/>
      <c r="ZK193" s="298"/>
      <c r="ZL193" s="298"/>
      <c r="ZM193" s="298"/>
      <c r="ZN193" s="298"/>
      <c r="ZO193" s="298"/>
      <c r="ZP193" s="298"/>
      <c r="ZQ193" s="298"/>
      <c r="ZR193" s="298"/>
      <c r="ZS193" s="298"/>
      <c r="ZT193" s="298"/>
      <c r="ZU193" s="298"/>
      <c r="ZV193" s="298"/>
      <c r="ZW193" s="298"/>
      <c r="ZX193" s="298"/>
      <c r="ZY193" s="298"/>
      <c r="ZZ193" s="298"/>
      <c r="AAA193" s="298"/>
      <c r="AAB193" s="298"/>
      <c r="AAC193" s="298"/>
      <c r="AAD193" s="298"/>
      <c r="AAE193" s="298"/>
      <c r="AAF193" s="298"/>
      <c r="AAG193" s="298"/>
      <c r="AAH193" s="298"/>
      <c r="AAI193" s="298"/>
      <c r="AAJ193" s="298"/>
      <c r="AAK193" s="298"/>
      <c r="AAL193" s="298"/>
      <c r="AAM193" s="298"/>
      <c r="AAN193" s="298"/>
      <c r="AAO193" s="298"/>
      <c r="AAP193" s="298"/>
      <c r="AAQ193" s="298"/>
      <c r="AAR193" s="298"/>
      <c r="AAS193" s="298"/>
      <c r="AAT193" s="298"/>
      <c r="AAU193" s="298"/>
      <c r="AAV193" s="298"/>
      <c r="AAW193" s="298"/>
      <c r="AAX193" s="298"/>
      <c r="AAY193" s="298"/>
      <c r="AAZ193" s="298"/>
      <c r="ABA193" s="298"/>
      <c r="ABB193" s="298"/>
      <c r="ABC193" s="298"/>
      <c r="ABD193" s="298"/>
      <c r="ABE193" s="298"/>
      <c r="ABF193" s="298"/>
      <c r="ABG193" s="298"/>
      <c r="ABH193" s="298"/>
      <c r="ABI193" s="298"/>
      <c r="ABJ193" s="298"/>
      <c r="ABK193" s="298"/>
      <c r="ABL193" s="298"/>
      <c r="ABM193" s="298"/>
      <c r="ABN193" s="298"/>
      <c r="ABO193" s="298"/>
      <c r="ABP193" s="298"/>
      <c r="ABQ193" s="298"/>
      <c r="ABR193" s="298"/>
      <c r="ABS193" s="298"/>
      <c r="ABT193" s="298"/>
      <c r="ABU193" s="298"/>
      <c r="ABV193" s="298"/>
      <c r="ABW193" s="298"/>
      <c r="ABX193" s="298"/>
      <c r="ABY193" s="298"/>
      <c r="ABZ193" s="298"/>
      <c r="ACA193" s="298"/>
      <c r="ACB193" s="298"/>
      <c r="ACC193" s="298"/>
      <c r="ACD193" s="298"/>
      <c r="ACE193" s="298"/>
      <c r="ACF193" s="298"/>
      <c r="ACG193" s="298"/>
      <c r="ACH193" s="298"/>
      <c r="ACI193" s="298"/>
      <c r="ACJ193" s="298"/>
      <c r="ACK193" s="298"/>
      <c r="ACL193" s="298"/>
      <c r="ACM193" s="298"/>
      <c r="ACN193" s="298"/>
      <c r="ACO193" s="298"/>
      <c r="ACP193" s="298"/>
      <c r="ACQ193" s="298"/>
      <c r="ACR193" s="298"/>
      <c r="ACS193" s="298"/>
      <c r="ACT193" s="298"/>
      <c r="ACU193" s="298"/>
      <c r="ACV193" s="298"/>
      <c r="ACW193" s="298"/>
      <c r="ACX193" s="298"/>
      <c r="ACY193" s="298"/>
      <c r="ACZ193" s="298"/>
      <c r="ADA193" s="298"/>
      <c r="ADB193" s="298"/>
      <c r="ADC193" s="298"/>
      <c r="ADD193" s="298"/>
      <c r="ADE193" s="298"/>
      <c r="ADF193" s="298"/>
      <c r="ADG193" s="298"/>
      <c r="ADH193" s="298"/>
      <c r="ADI193" s="298"/>
      <c r="ADJ193" s="298"/>
      <c r="ADK193" s="298"/>
      <c r="ADL193" s="298"/>
      <c r="ADM193" s="298"/>
      <c r="ADN193" s="298"/>
      <c r="ADO193" s="298"/>
      <c r="ADP193" s="298"/>
      <c r="ADQ193" s="298"/>
      <c r="ADR193" s="298"/>
      <c r="ADS193" s="298"/>
      <c r="ADT193" s="298"/>
      <c r="ADU193" s="298"/>
      <c r="ADV193" s="298"/>
      <c r="ADW193" s="298"/>
      <c r="ADX193" s="298"/>
      <c r="ADY193" s="298"/>
      <c r="ADZ193" s="298"/>
      <c r="AEA193" s="298"/>
      <c r="AEB193" s="298"/>
      <c r="AEC193" s="298"/>
      <c r="AED193" s="298"/>
      <c r="AEE193" s="298"/>
      <c r="AEF193" s="298"/>
      <c r="AEG193" s="298"/>
      <c r="AEH193" s="298"/>
      <c r="AEI193" s="298"/>
      <c r="AEJ193" s="298"/>
      <c r="AEK193" s="298"/>
      <c r="AEL193" s="298"/>
      <c r="AEM193" s="298"/>
      <c r="AEN193" s="298"/>
      <c r="AEO193" s="298"/>
      <c r="AEP193" s="298"/>
      <c r="AEQ193" s="298"/>
      <c r="AER193" s="298"/>
      <c r="AES193" s="298"/>
      <c r="AET193" s="298"/>
      <c r="AEU193" s="298"/>
      <c r="AEV193" s="298"/>
      <c r="AEW193" s="298"/>
      <c r="AEX193" s="298"/>
      <c r="AEY193" s="298"/>
      <c r="AEZ193" s="298"/>
      <c r="AFA193" s="298"/>
      <c r="AFB193" s="298"/>
      <c r="AFC193" s="298"/>
      <c r="AFD193" s="298"/>
      <c r="AFE193" s="298"/>
      <c r="AFF193" s="298"/>
      <c r="AFG193" s="298"/>
      <c r="AFH193" s="298"/>
      <c r="AFI193" s="298"/>
      <c r="AFJ193" s="298"/>
      <c r="AFK193" s="298"/>
      <c r="AFL193" s="298"/>
      <c r="AFM193" s="298"/>
      <c r="AFN193" s="298"/>
      <c r="AFO193" s="298"/>
      <c r="AFP193" s="298"/>
      <c r="AFQ193" s="298"/>
      <c r="AFR193" s="298"/>
      <c r="AFS193" s="298"/>
      <c r="AFT193" s="298"/>
      <c r="AFU193" s="298"/>
      <c r="AFV193" s="298"/>
      <c r="AFW193" s="298"/>
      <c r="AFX193" s="298"/>
      <c r="AFY193" s="298"/>
      <c r="AFZ193" s="298"/>
      <c r="AGA193" s="298"/>
      <c r="AGB193" s="298"/>
      <c r="AGC193" s="298"/>
      <c r="AGD193" s="298"/>
      <c r="AGE193" s="298"/>
      <c r="AGF193" s="298"/>
      <c r="AGG193" s="298"/>
      <c r="AGH193" s="298"/>
      <c r="AGI193" s="298"/>
      <c r="AGJ193" s="298"/>
      <c r="AGK193" s="298"/>
      <c r="AGL193" s="298"/>
      <c r="AGM193" s="298"/>
      <c r="AGN193" s="298"/>
      <c r="AGO193" s="298"/>
      <c r="AGP193" s="298"/>
      <c r="AGQ193" s="298"/>
      <c r="AGR193" s="298"/>
      <c r="AGS193" s="298"/>
      <c r="AGT193" s="298"/>
      <c r="AGU193" s="298"/>
      <c r="AGV193" s="298"/>
      <c r="AGW193" s="298"/>
      <c r="AGX193" s="298"/>
      <c r="AGY193" s="298"/>
      <c r="AGZ193" s="298"/>
      <c r="AHA193" s="298"/>
      <c r="AHB193" s="298"/>
      <c r="AHC193" s="298"/>
      <c r="AHD193" s="298"/>
      <c r="AHE193" s="298"/>
      <c r="AHF193" s="298"/>
      <c r="AHG193" s="298"/>
      <c r="AHH193" s="298"/>
      <c r="AHI193" s="298"/>
      <c r="AHJ193" s="298"/>
      <c r="AHK193" s="298"/>
      <c r="AHL193" s="298"/>
      <c r="AHM193" s="298"/>
      <c r="AHN193" s="298"/>
      <c r="AHO193" s="298"/>
      <c r="AHP193" s="298"/>
      <c r="AHQ193" s="298"/>
      <c r="AHR193" s="298"/>
      <c r="AHS193" s="298"/>
      <c r="AHT193" s="298"/>
      <c r="AHU193" s="298"/>
      <c r="AHV193" s="298"/>
      <c r="AHW193" s="298"/>
      <c r="AHX193" s="298"/>
      <c r="AHY193" s="298"/>
      <c r="AHZ193" s="298"/>
      <c r="AIA193" s="298"/>
      <c r="AIB193" s="298"/>
      <c r="AIC193" s="298"/>
      <c r="AID193" s="298"/>
      <c r="AIE193" s="298"/>
      <c r="AIF193" s="298"/>
      <c r="AIG193" s="298"/>
      <c r="AIH193" s="298"/>
      <c r="AII193" s="298"/>
      <c r="AIJ193" s="298"/>
      <c r="AIK193" s="298"/>
      <c r="AIL193" s="298"/>
      <c r="AIM193" s="298"/>
      <c r="AIN193" s="298"/>
      <c r="AIO193" s="298"/>
      <c r="AIP193" s="298"/>
      <c r="AIQ193" s="298"/>
      <c r="AIR193" s="298"/>
      <c r="AIS193" s="298"/>
      <c r="AIT193" s="298"/>
      <c r="AIU193" s="298"/>
      <c r="AIV193" s="298"/>
      <c r="AIW193" s="298"/>
      <c r="AIX193" s="298"/>
      <c r="AIY193" s="298"/>
      <c r="AIZ193" s="298"/>
      <c r="AJA193" s="298"/>
      <c r="AJB193" s="298"/>
      <c r="AJC193" s="298"/>
      <c r="AJD193" s="298"/>
      <c r="AJE193" s="298"/>
      <c r="AJF193" s="298"/>
      <c r="AJG193" s="298"/>
      <c r="AJH193" s="298"/>
      <c r="AJI193" s="298"/>
      <c r="AJJ193" s="298"/>
      <c r="AJK193" s="298"/>
      <c r="AJL193" s="298"/>
      <c r="AJM193" s="298"/>
      <c r="AJN193" s="298"/>
      <c r="AJO193" s="298"/>
      <c r="AJP193" s="298"/>
      <c r="AJQ193" s="298"/>
      <c r="AJR193" s="298"/>
      <c r="AJS193" s="298"/>
      <c r="AJT193" s="298"/>
      <c r="AJU193" s="298"/>
      <c r="AJV193" s="298"/>
      <c r="AJW193" s="298"/>
      <c r="AJX193" s="298"/>
      <c r="AJY193" s="298"/>
      <c r="AJZ193" s="298"/>
      <c r="AKA193" s="298"/>
      <c r="AKB193" s="298"/>
      <c r="AKC193" s="298"/>
      <c r="AKD193" s="298"/>
      <c r="AKE193" s="298"/>
      <c r="AKF193" s="298"/>
      <c r="AKG193" s="298"/>
      <c r="AKH193" s="298"/>
      <c r="AKI193" s="298"/>
      <c r="AKJ193" s="298"/>
      <c r="AKK193" s="298"/>
      <c r="AKL193" s="298"/>
      <c r="AKM193" s="298"/>
      <c r="AKN193" s="298"/>
      <c r="AKO193" s="298"/>
      <c r="AKP193" s="298"/>
      <c r="AKQ193" s="298"/>
      <c r="AKR193" s="298"/>
      <c r="AKS193" s="298"/>
      <c r="AKT193" s="298"/>
      <c r="AKU193" s="298"/>
      <c r="AKV193" s="298"/>
      <c r="AKW193" s="298"/>
      <c r="AKX193" s="298"/>
      <c r="AKY193" s="298"/>
      <c r="AKZ193" s="298"/>
      <c r="ALA193" s="298"/>
      <c r="ALB193" s="298"/>
      <c r="ALC193" s="298"/>
      <c r="ALD193" s="298"/>
      <c r="ALE193" s="298"/>
      <c r="ALF193" s="298"/>
      <c r="ALG193" s="298"/>
      <c r="ALH193" s="298"/>
      <c r="ALI193" s="298"/>
      <c r="ALJ193" s="298"/>
      <c r="ALK193" s="298"/>
      <c r="ALL193" s="298"/>
      <c r="ALM193" s="298"/>
      <c r="ALN193" s="298"/>
      <c r="ALO193" s="298"/>
      <c r="ALP193" s="298"/>
      <c r="ALQ193" s="298"/>
      <c r="ALR193" s="298"/>
      <c r="ALS193" s="298"/>
      <c r="ALT193" s="298"/>
      <c r="ALU193" s="298"/>
      <c r="ALV193" s="298"/>
      <c r="ALW193" s="298"/>
      <c r="ALX193" s="298"/>
      <c r="ALY193" s="298"/>
      <c r="ALZ193" s="298"/>
      <c r="AMA193" s="298"/>
      <c r="AMB193" s="298"/>
      <c r="AMC193" s="298"/>
      <c r="AMD193" s="298"/>
      <c r="AME193" s="298"/>
      <c r="AMF193" s="298"/>
      <c r="AMG193" s="298"/>
      <c r="AMH193" s="298"/>
      <c r="AMI193" s="298"/>
      <c r="AMJ193" s="298"/>
    </row>
    <row r="194" spans="1:1024" s="265" customFormat="1" ht="30" customHeight="1">
      <c r="A194" s="313">
        <v>2</v>
      </c>
      <c r="B194" s="314"/>
      <c r="C194" s="313" t="s">
        <v>1351</v>
      </c>
      <c r="D194" s="319" t="s">
        <v>1800</v>
      </c>
      <c r="E194" s="313" t="s">
        <v>1317</v>
      </c>
      <c r="F194" s="318">
        <v>60</v>
      </c>
      <c r="G194" s="316">
        <f>G26</f>
        <v>33</v>
      </c>
      <c r="H194" s="316">
        <f t="shared" si="21"/>
        <v>30</v>
      </c>
      <c r="I194" s="313">
        <v>10</v>
      </c>
      <c r="J194" s="317">
        <f>G194/110*I194</f>
        <v>3</v>
      </c>
      <c r="K194" s="297"/>
      <c r="L194" s="297"/>
      <c r="M194" s="297"/>
      <c r="N194" s="297"/>
      <c r="O194" s="297"/>
      <c r="P194" s="297"/>
      <c r="Q194" s="297"/>
      <c r="R194" s="297"/>
      <c r="S194" s="297"/>
      <c r="T194" s="297"/>
      <c r="U194" s="297"/>
      <c r="V194" s="297"/>
      <c r="W194" s="297"/>
      <c r="X194" s="297"/>
      <c r="Y194" s="297"/>
      <c r="Z194" s="297"/>
      <c r="AA194" s="297"/>
      <c r="AB194" s="297"/>
      <c r="AC194" s="297"/>
      <c r="AD194" s="297"/>
      <c r="AE194" s="298"/>
      <c r="AF194" s="298"/>
      <c r="AG194" s="298"/>
      <c r="AH194" s="298"/>
      <c r="AI194" s="298"/>
      <c r="AJ194" s="298"/>
      <c r="AK194" s="298"/>
      <c r="AL194" s="298"/>
      <c r="AM194" s="298"/>
      <c r="AN194" s="298"/>
      <c r="AO194" s="298"/>
      <c r="AP194" s="298"/>
      <c r="AQ194" s="298"/>
      <c r="AR194" s="298"/>
      <c r="AS194" s="298"/>
      <c r="AT194" s="298"/>
      <c r="AU194" s="298"/>
      <c r="AV194" s="298"/>
      <c r="AW194" s="298"/>
      <c r="AX194" s="298"/>
      <c r="AY194" s="298"/>
      <c r="AZ194" s="298"/>
      <c r="BA194" s="298"/>
      <c r="BB194" s="298"/>
      <c r="BC194" s="298"/>
      <c r="BD194" s="298"/>
      <c r="BE194" s="298"/>
      <c r="BF194" s="298"/>
      <c r="BG194" s="298"/>
      <c r="BH194" s="298"/>
      <c r="BI194" s="298"/>
      <c r="BJ194" s="298"/>
      <c r="BK194" s="298"/>
      <c r="BL194" s="298"/>
      <c r="BM194" s="298"/>
      <c r="BN194" s="298"/>
      <c r="BO194" s="298"/>
      <c r="BP194" s="298"/>
      <c r="BQ194" s="298"/>
      <c r="BR194" s="298"/>
      <c r="BS194" s="298"/>
      <c r="BT194" s="298"/>
      <c r="BU194" s="298"/>
      <c r="BV194" s="298"/>
      <c r="BW194" s="298"/>
      <c r="BX194" s="298"/>
      <c r="BY194" s="298"/>
      <c r="BZ194" s="298"/>
      <c r="CA194" s="298"/>
      <c r="CB194" s="298"/>
      <c r="CC194" s="298"/>
      <c r="CD194" s="298"/>
      <c r="CE194" s="298"/>
      <c r="CF194" s="298"/>
      <c r="CG194" s="298"/>
      <c r="CH194" s="298"/>
      <c r="CI194" s="298"/>
      <c r="CJ194" s="298"/>
      <c r="CK194" s="298"/>
      <c r="CL194" s="298"/>
      <c r="CM194" s="298"/>
      <c r="CN194" s="298"/>
      <c r="CO194" s="298"/>
      <c r="CP194" s="298"/>
      <c r="CQ194" s="298"/>
      <c r="CR194" s="298"/>
      <c r="CS194" s="298"/>
      <c r="CT194" s="298"/>
      <c r="CU194" s="298"/>
      <c r="CV194" s="298"/>
      <c r="CW194" s="298"/>
      <c r="CX194" s="298"/>
      <c r="CY194" s="298"/>
      <c r="CZ194" s="298"/>
      <c r="DA194" s="298"/>
      <c r="DB194" s="298"/>
      <c r="DC194" s="298"/>
      <c r="DD194" s="298"/>
      <c r="DE194" s="298"/>
      <c r="DF194" s="298"/>
      <c r="DG194" s="298"/>
      <c r="DH194" s="298"/>
      <c r="DI194" s="298"/>
      <c r="DJ194" s="298"/>
      <c r="DK194" s="298"/>
      <c r="DL194" s="298"/>
      <c r="DM194" s="298"/>
      <c r="DN194" s="298"/>
      <c r="DO194" s="298"/>
      <c r="DP194" s="298"/>
      <c r="DQ194" s="298"/>
      <c r="DR194" s="298"/>
      <c r="DS194" s="298"/>
      <c r="DT194" s="298"/>
      <c r="DU194" s="298"/>
      <c r="DV194" s="298"/>
      <c r="DW194" s="298"/>
      <c r="DX194" s="298"/>
      <c r="DY194" s="298"/>
      <c r="DZ194" s="298"/>
      <c r="EA194" s="298"/>
      <c r="EB194" s="298"/>
      <c r="EC194" s="298"/>
      <c r="ED194" s="298"/>
      <c r="EE194" s="298"/>
      <c r="EF194" s="298"/>
      <c r="EG194" s="298"/>
      <c r="EH194" s="298"/>
      <c r="EI194" s="298"/>
      <c r="EJ194" s="298"/>
      <c r="EK194" s="298"/>
      <c r="EL194" s="298"/>
      <c r="EM194" s="298"/>
      <c r="EN194" s="298"/>
      <c r="EO194" s="298"/>
      <c r="EP194" s="298"/>
      <c r="EQ194" s="298"/>
      <c r="ER194" s="298"/>
      <c r="ES194" s="298"/>
      <c r="ET194" s="298"/>
      <c r="EU194" s="298"/>
      <c r="EV194" s="298"/>
      <c r="EW194" s="298"/>
      <c r="EX194" s="298"/>
      <c r="EY194" s="298"/>
      <c r="EZ194" s="298"/>
      <c r="FA194" s="298"/>
      <c r="FB194" s="298"/>
      <c r="FC194" s="298"/>
      <c r="FD194" s="298"/>
      <c r="FE194" s="298"/>
      <c r="FF194" s="298"/>
      <c r="FG194" s="298"/>
      <c r="FH194" s="298"/>
      <c r="FI194" s="298"/>
      <c r="FJ194" s="298"/>
      <c r="FK194" s="298"/>
      <c r="FL194" s="298"/>
      <c r="FM194" s="298"/>
      <c r="FN194" s="298"/>
      <c r="FO194" s="298"/>
      <c r="FP194" s="298"/>
      <c r="FQ194" s="298"/>
      <c r="FR194" s="298"/>
      <c r="FS194" s="298"/>
      <c r="FT194" s="298"/>
      <c r="FU194" s="298"/>
      <c r="FV194" s="298"/>
      <c r="FW194" s="298"/>
      <c r="FX194" s="298"/>
      <c r="FY194" s="298"/>
      <c r="FZ194" s="298"/>
      <c r="GA194" s="298"/>
      <c r="GB194" s="298"/>
      <c r="GC194" s="298"/>
      <c r="GD194" s="298"/>
      <c r="GE194" s="298"/>
      <c r="GF194" s="298"/>
      <c r="GG194" s="298"/>
      <c r="GH194" s="298"/>
      <c r="GI194" s="298"/>
      <c r="GJ194" s="298"/>
      <c r="GK194" s="298"/>
      <c r="GL194" s="298"/>
      <c r="GM194" s="298"/>
      <c r="GN194" s="298"/>
      <c r="GO194" s="298"/>
      <c r="GP194" s="298"/>
      <c r="GQ194" s="298"/>
      <c r="GR194" s="298"/>
      <c r="GS194" s="298"/>
      <c r="GT194" s="298"/>
      <c r="GU194" s="298"/>
      <c r="GV194" s="298"/>
      <c r="GW194" s="298"/>
      <c r="GX194" s="298"/>
      <c r="GY194" s="298"/>
      <c r="GZ194" s="298"/>
      <c r="HA194" s="298"/>
      <c r="HB194" s="298"/>
      <c r="HC194" s="298"/>
      <c r="HD194" s="298"/>
      <c r="HE194" s="298"/>
      <c r="HF194" s="298"/>
      <c r="HG194" s="298"/>
      <c r="HH194" s="298"/>
      <c r="HI194" s="298"/>
      <c r="HJ194" s="298"/>
      <c r="HK194" s="298"/>
      <c r="HL194" s="298"/>
      <c r="HM194" s="298"/>
      <c r="HN194" s="298"/>
      <c r="HO194" s="298"/>
      <c r="HP194" s="298"/>
      <c r="HQ194" s="298"/>
      <c r="HR194" s="298"/>
      <c r="HS194" s="298"/>
      <c r="HT194" s="298"/>
      <c r="HU194" s="298"/>
      <c r="HV194" s="298"/>
      <c r="HW194" s="298"/>
      <c r="HX194" s="298"/>
      <c r="HY194" s="298"/>
      <c r="HZ194" s="298"/>
      <c r="IA194" s="298"/>
      <c r="IB194" s="298"/>
      <c r="IC194" s="298"/>
      <c r="ID194" s="298"/>
      <c r="IE194" s="298"/>
      <c r="IF194" s="298"/>
      <c r="IG194" s="298"/>
      <c r="IH194" s="298"/>
      <c r="II194" s="298"/>
      <c r="IJ194" s="298"/>
      <c r="IK194" s="298"/>
      <c r="IL194" s="298"/>
      <c r="IM194" s="298"/>
      <c r="IN194" s="298"/>
      <c r="IO194" s="298"/>
      <c r="IP194" s="298"/>
      <c r="IQ194" s="298"/>
      <c r="IR194" s="298"/>
      <c r="IS194" s="298"/>
      <c r="IT194" s="298"/>
      <c r="IU194" s="298"/>
      <c r="IV194" s="298"/>
      <c r="IW194" s="298"/>
      <c r="IX194" s="298"/>
      <c r="IY194" s="298"/>
      <c r="IZ194" s="298"/>
      <c r="JA194" s="298"/>
      <c r="JB194" s="298"/>
      <c r="JC194" s="298"/>
      <c r="JD194" s="298"/>
      <c r="JE194" s="298"/>
      <c r="JF194" s="298"/>
      <c r="JG194" s="298"/>
      <c r="JH194" s="298"/>
      <c r="JI194" s="298"/>
      <c r="JJ194" s="298"/>
      <c r="JK194" s="298"/>
      <c r="JL194" s="298"/>
      <c r="JM194" s="298"/>
      <c r="JN194" s="298"/>
      <c r="JO194" s="298"/>
      <c r="JP194" s="298"/>
      <c r="JQ194" s="298"/>
      <c r="JR194" s="298"/>
      <c r="JS194" s="298"/>
      <c r="JT194" s="298"/>
      <c r="JU194" s="298"/>
      <c r="JV194" s="298"/>
      <c r="JW194" s="298"/>
      <c r="JX194" s="298"/>
      <c r="JY194" s="298"/>
      <c r="JZ194" s="298"/>
      <c r="KA194" s="298"/>
      <c r="KB194" s="298"/>
      <c r="KC194" s="298"/>
      <c r="KD194" s="298"/>
      <c r="KE194" s="298"/>
      <c r="KF194" s="298"/>
      <c r="KG194" s="298"/>
      <c r="KH194" s="298"/>
      <c r="KI194" s="298"/>
      <c r="KJ194" s="298"/>
      <c r="KK194" s="298"/>
      <c r="KL194" s="298"/>
      <c r="KM194" s="298"/>
      <c r="KN194" s="298"/>
      <c r="KO194" s="298"/>
      <c r="KP194" s="298"/>
      <c r="KQ194" s="298"/>
      <c r="KR194" s="298"/>
      <c r="KS194" s="298"/>
      <c r="KT194" s="298"/>
      <c r="KU194" s="298"/>
      <c r="KV194" s="298"/>
      <c r="KW194" s="298"/>
      <c r="KX194" s="298"/>
      <c r="KY194" s="298"/>
      <c r="KZ194" s="298"/>
      <c r="LA194" s="298"/>
      <c r="LB194" s="298"/>
      <c r="LC194" s="298"/>
      <c r="LD194" s="298"/>
      <c r="LE194" s="298"/>
      <c r="LF194" s="298"/>
      <c r="LG194" s="298"/>
      <c r="LH194" s="298"/>
      <c r="LI194" s="298"/>
      <c r="LJ194" s="298"/>
      <c r="LK194" s="298"/>
      <c r="LL194" s="298"/>
      <c r="LM194" s="298"/>
      <c r="LN194" s="298"/>
      <c r="LO194" s="298"/>
      <c r="LP194" s="298"/>
      <c r="LQ194" s="298"/>
      <c r="LR194" s="298"/>
      <c r="LS194" s="298"/>
      <c r="LT194" s="298"/>
      <c r="LU194" s="298"/>
      <c r="LV194" s="298"/>
      <c r="LW194" s="298"/>
      <c r="LX194" s="298"/>
      <c r="LY194" s="298"/>
      <c r="LZ194" s="298"/>
      <c r="MA194" s="298"/>
      <c r="MB194" s="298"/>
      <c r="MC194" s="298"/>
      <c r="MD194" s="298"/>
      <c r="ME194" s="298"/>
      <c r="MF194" s="298"/>
      <c r="MG194" s="298"/>
      <c r="MH194" s="298"/>
      <c r="MI194" s="298"/>
      <c r="MJ194" s="298"/>
      <c r="MK194" s="298"/>
      <c r="ML194" s="298"/>
      <c r="MM194" s="298"/>
      <c r="MN194" s="298"/>
      <c r="MO194" s="298"/>
      <c r="MP194" s="298"/>
      <c r="MQ194" s="298"/>
      <c r="MR194" s="298"/>
      <c r="MS194" s="298"/>
      <c r="MT194" s="298"/>
      <c r="MU194" s="298"/>
      <c r="MV194" s="298"/>
      <c r="MW194" s="298"/>
      <c r="MX194" s="298"/>
      <c r="MY194" s="298"/>
      <c r="MZ194" s="298"/>
      <c r="NA194" s="298"/>
      <c r="NB194" s="298"/>
      <c r="NC194" s="298"/>
      <c r="ND194" s="298"/>
      <c r="NE194" s="298"/>
      <c r="NF194" s="298"/>
      <c r="NG194" s="298"/>
      <c r="NH194" s="298"/>
      <c r="NI194" s="298"/>
      <c r="NJ194" s="298"/>
      <c r="NK194" s="298"/>
      <c r="NL194" s="298"/>
      <c r="NM194" s="298"/>
      <c r="NN194" s="298"/>
      <c r="NO194" s="298"/>
      <c r="NP194" s="298"/>
      <c r="NQ194" s="298"/>
      <c r="NR194" s="298"/>
      <c r="NS194" s="298"/>
      <c r="NT194" s="298"/>
      <c r="NU194" s="298"/>
      <c r="NV194" s="298"/>
      <c r="NW194" s="298"/>
      <c r="NX194" s="298"/>
      <c r="NY194" s="298"/>
      <c r="NZ194" s="298"/>
      <c r="OA194" s="298"/>
      <c r="OB194" s="298"/>
      <c r="OC194" s="298"/>
      <c r="OD194" s="298"/>
      <c r="OE194" s="298"/>
      <c r="OF194" s="298"/>
      <c r="OG194" s="298"/>
      <c r="OH194" s="298"/>
      <c r="OI194" s="298"/>
      <c r="OJ194" s="298"/>
      <c r="OK194" s="298"/>
      <c r="OL194" s="298"/>
      <c r="OM194" s="298"/>
      <c r="ON194" s="298"/>
      <c r="OO194" s="298"/>
      <c r="OP194" s="298"/>
      <c r="OQ194" s="298"/>
      <c r="OR194" s="298"/>
      <c r="OS194" s="298"/>
      <c r="OT194" s="298"/>
      <c r="OU194" s="298"/>
      <c r="OV194" s="298"/>
      <c r="OW194" s="298"/>
      <c r="OX194" s="298"/>
      <c r="OY194" s="298"/>
      <c r="OZ194" s="298"/>
      <c r="PA194" s="298"/>
      <c r="PB194" s="298"/>
      <c r="PC194" s="298"/>
      <c r="PD194" s="298"/>
      <c r="PE194" s="298"/>
      <c r="PF194" s="298"/>
      <c r="PG194" s="298"/>
      <c r="PH194" s="298"/>
      <c r="PI194" s="298"/>
      <c r="PJ194" s="298"/>
      <c r="PK194" s="298"/>
      <c r="PL194" s="298"/>
      <c r="PM194" s="298"/>
      <c r="PN194" s="298"/>
      <c r="PO194" s="298"/>
      <c r="PP194" s="298"/>
      <c r="PQ194" s="298"/>
      <c r="PR194" s="298"/>
      <c r="PS194" s="298"/>
      <c r="PT194" s="298"/>
      <c r="PU194" s="298"/>
      <c r="PV194" s="298"/>
      <c r="PW194" s="298"/>
      <c r="PX194" s="298"/>
      <c r="PY194" s="298"/>
      <c r="PZ194" s="298"/>
      <c r="QA194" s="298"/>
      <c r="QB194" s="298"/>
      <c r="QC194" s="298"/>
      <c r="QD194" s="298"/>
      <c r="QE194" s="298"/>
      <c r="QF194" s="298"/>
      <c r="QG194" s="298"/>
      <c r="QH194" s="298"/>
      <c r="QI194" s="298"/>
      <c r="QJ194" s="298"/>
      <c r="QK194" s="298"/>
      <c r="QL194" s="298"/>
      <c r="QM194" s="298"/>
      <c r="QN194" s="298"/>
      <c r="QO194" s="298"/>
      <c r="QP194" s="298"/>
      <c r="QQ194" s="298"/>
      <c r="QR194" s="298"/>
      <c r="QS194" s="298"/>
      <c r="QT194" s="298"/>
      <c r="QU194" s="298"/>
      <c r="QV194" s="298"/>
      <c r="QW194" s="298"/>
      <c r="QX194" s="298"/>
      <c r="QY194" s="298"/>
      <c r="QZ194" s="298"/>
      <c r="RA194" s="298"/>
      <c r="RB194" s="298"/>
      <c r="RC194" s="298"/>
      <c r="RD194" s="298"/>
      <c r="RE194" s="298"/>
      <c r="RF194" s="298"/>
      <c r="RG194" s="298"/>
      <c r="RH194" s="298"/>
      <c r="RI194" s="298"/>
      <c r="RJ194" s="298"/>
      <c r="RK194" s="298"/>
      <c r="RL194" s="298"/>
      <c r="RM194" s="298"/>
      <c r="RN194" s="298"/>
      <c r="RO194" s="298"/>
      <c r="RP194" s="298"/>
      <c r="RQ194" s="298"/>
      <c r="RR194" s="298"/>
      <c r="RS194" s="298"/>
      <c r="RT194" s="298"/>
      <c r="RU194" s="298"/>
      <c r="RV194" s="298"/>
      <c r="RW194" s="298"/>
      <c r="RX194" s="298"/>
      <c r="RY194" s="298"/>
      <c r="RZ194" s="298"/>
      <c r="SA194" s="298"/>
      <c r="SB194" s="298"/>
      <c r="SC194" s="298"/>
      <c r="SD194" s="298"/>
      <c r="SE194" s="298"/>
      <c r="SF194" s="298"/>
      <c r="SG194" s="298"/>
      <c r="SH194" s="298"/>
      <c r="SI194" s="298"/>
      <c r="SJ194" s="298"/>
      <c r="SK194" s="298"/>
      <c r="SL194" s="298"/>
      <c r="SM194" s="298"/>
      <c r="SN194" s="298"/>
      <c r="SO194" s="298"/>
      <c r="SP194" s="298"/>
      <c r="SQ194" s="298"/>
      <c r="SR194" s="298"/>
      <c r="SS194" s="298"/>
      <c r="ST194" s="298"/>
      <c r="SU194" s="298"/>
      <c r="SV194" s="298"/>
      <c r="SW194" s="298"/>
      <c r="SX194" s="298"/>
      <c r="SY194" s="298"/>
      <c r="SZ194" s="298"/>
      <c r="TA194" s="298"/>
      <c r="TB194" s="298"/>
      <c r="TC194" s="298"/>
      <c r="TD194" s="298"/>
      <c r="TE194" s="298"/>
      <c r="TF194" s="298"/>
      <c r="TG194" s="298"/>
      <c r="TH194" s="298"/>
      <c r="TI194" s="298"/>
      <c r="TJ194" s="298"/>
      <c r="TK194" s="298"/>
      <c r="TL194" s="298"/>
      <c r="TM194" s="298"/>
      <c r="TN194" s="298"/>
      <c r="TO194" s="298"/>
      <c r="TP194" s="298"/>
      <c r="TQ194" s="298"/>
      <c r="TR194" s="298"/>
      <c r="TS194" s="298"/>
      <c r="TT194" s="298"/>
      <c r="TU194" s="298"/>
      <c r="TV194" s="298"/>
      <c r="TW194" s="298"/>
      <c r="TX194" s="298"/>
      <c r="TY194" s="298"/>
      <c r="TZ194" s="298"/>
      <c r="UA194" s="298"/>
      <c r="UB194" s="298"/>
      <c r="UC194" s="298"/>
      <c r="UD194" s="298"/>
      <c r="UE194" s="298"/>
      <c r="UF194" s="298"/>
      <c r="UG194" s="298"/>
      <c r="UH194" s="298"/>
      <c r="UI194" s="298"/>
      <c r="UJ194" s="298"/>
      <c r="UK194" s="298"/>
      <c r="UL194" s="298"/>
      <c r="UM194" s="298"/>
      <c r="UN194" s="298"/>
      <c r="UO194" s="298"/>
      <c r="UP194" s="298"/>
      <c r="UQ194" s="298"/>
      <c r="UR194" s="298"/>
      <c r="US194" s="298"/>
      <c r="UT194" s="298"/>
      <c r="UU194" s="298"/>
      <c r="UV194" s="298"/>
      <c r="UW194" s="298"/>
      <c r="UX194" s="298"/>
      <c r="UY194" s="298"/>
      <c r="UZ194" s="298"/>
      <c r="VA194" s="298"/>
      <c r="VB194" s="298"/>
      <c r="VC194" s="298"/>
      <c r="VD194" s="298"/>
      <c r="VE194" s="298"/>
      <c r="VF194" s="298"/>
      <c r="VG194" s="298"/>
      <c r="VH194" s="298"/>
      <c r="VI194" s="298"/>
      <c r="VJ194" s="298"/>
      <c r="VK194" s="298"/>
      <c r="VL194" s="298"/>
      <c r="VM194" s="298"/>
      <c r="VN194" s="298"/>
      <c r="VO194" s="298"/>
      <c r="VP194" s="298"/>
      <c r="VQ194" s="298"/>
      <c r="VR194" s="298"/>
      <c r="VS194" s="298"/>
      <c r="VT194" s="298"/>
      <c r="VU194" s="298"/>
      <c r="VV194" s="298"/>
      <c r="VW194" s="298"/>
      <c r="VX194" s="298"/>
      <c r="VY194" s="298"/>
      <c r="VZ194" s="298"/>
      <c r="WA194" s="298"/>
      <c r="WB194" s="298"/>
      <c r="WC194" s="298"/>
      <c r="WD194" s="298"/>
      <c r="WE194" s="298"/>
      <c r="WF194" s="298"/>
      <c r="WG194" s="298"/>
      <c r="WH194" s="298"/>
      <c r="WI194" s="298"/>
      <c r="WJ194" s="298"/>
      <c r="WK194" s="298"/>
      <c r="WL194" s="298"/>
      <c r="WM194" s="298"/>
      <c r="WN194" s="298"/>
      <c r="WO194" s="298"/>
      <c r="WP194" s="298"/>
      <c r="WQ194" s="298"/>
      <c r="WR194" s="298"/>
      <c r="WS194" s="298"/>
      <c r="WT194" s="298"/>
      <c r="WU194" s="298"/>
      <c r="WV194" s="298"/>
      <c r="WW194" s="298"/>
      <c r="WX194" s="298"/>
      <c r="WY194" s="298"/>
      <c r="WZ194" s="298"/>
      <c r="XA194" s="298"/>
      <c r="XB194" s="298"/>
      <c r="XC194" s="298"/>
      <c r="XD194" s="298"/>
      <c r="XE194" s="298"/>
      <c r="XF194" s="298"/>
      <c r="XG194" s="298"/>
      <c r="XH194" s="298"/>
      <c r="XI194" s="298"/>
      <c r="XJ194" s="298"/>
      <c r="XK194" s="298"/>
      <c r="XL194" s="298"/>
      <c r="XM194" s="298"/>
      <c r="XN194" s="298"/>
      <c r="XO194" s="298"/>
      <c r="XP194" s="298"/>
      <c r="XQ194" s="298"/>
      <c r="XR194" s="298"/>
      <c r="XS194" s="298"/>
      <c r="XT194" s="298"/>
      <c r="XU194" s="298"/>
      <c r="XV194" s="298"/>
      <c r="XW194" s="298"/>
      <c r="XX194" s="298"/>
      <c r="XY194" s="298"/>
      <c r="XZ194" s="298"/>
      <c r="YA194" s="298"/>
      <c r="YB194" s="298"/>
      <c r="YC194" s="298"/>
      <c r="YD194" s="298"/>
      <c r="YE194" s="298"/>
      <c r="YF194" s="298"/>
      <c r="YG194" s="298"/>
      <c r="YH194" s="298"/>
      <c r="YI194" s="298"/>
      <c r="YJ194" s="298"/>
      <c r="YK194" s="298"/>
      <c r="YL194" s="298"/>
      <c r="YM194" s="298"/>
      <c r="YN194" s="298"/>
      <c r="YO194" s="298"/>
      <c r="YP194" s="298"/>
      <c r="YQ194" s="298"/>
      <c r="YR194" s="298"/>
      <c r="YS194" s="298"/>
      <c r="YT194" s="298"/>
      <c r="YU194" s="298"/>
      <c r="YV194" s="298"/>
      <c r="YW194" s="298"/>
      <c r="YX194" s="298"/>
      <c r="YY194" s="298"/>
      <c r="YZ194" s="298"/>
      <c r="ZA194" s="298"/>
      <c r="ZB194" s="298"/>
      <c r="ZC194" s="298"/>
      <c r="ZD194" s="298"/>
      <c r="ZE194" s="298"/>
      <c r="ZF194" s="298"/>
      <c r="ZG194" s="298"/>
      <c r="ZH194" s="298"/>
      <c r="ZI194" s="298"/>
      <c r="ZJ194" s="298"/>
      <c r="ZK194" s="298"/>
      <c r="ZL194" s="298"/>
      <c r="ZM194" s="298"/>
      <c r="ZN194" s="298"/>
      <c r="ZO194" s="298"/>
      <c r="ZP194" s="298"/>
      <c r="ZQ194" s="298"/>
      <c r="ZR194" s="298"/>
      <c r="ZS194" s="298"/>
      <c r="ZT194" s="298"/>
      <c r="ZU194" s="298"/>
      <c r="ZV194" s="298"/>
      <c r="ZW194" s="298"/>
      <c r="ZX194" s="298"/>
      <c r="ZY194" s="298"/>
      <c r="ZZ194" s="298"/>
      <c r="AAA194" s="298"/>
      <c r="AAB194" s="298"/>
      <c r="AAC194" s="298"/>
      <c r="AAD194" s="298"/>
      <c r="AAE194" s="298"/>
      <c r="AAF194" s="298"/>
      <c r="AAG194" s="298"/>
      <c r="AAH194" s="298"/>
      <c r="AAI194" s="298"/>
      <c r="AAJ194" s="298"/>
      <c r="AAK194" s="298"/>
      <c r="AAL194" s="298"/>
      <c r="AAM194" s="298"/>
      <c r="AAN194" s="298"/>
      <c r="AAO194" s="298"/>
      <c r="AAP194" s="298"/>
      <c r="AAQ194" s="298"/>
      <c r="AAR194" s="298"/>
      <c r="AAS194" s="298"/>
      <c r="AAT194" s="298"/>
      <c r="AAU194" s="298"/>
      <c r="AAV194" s="298"/>
      <c r="AAW194" s="298"/>
      <c r="AAX194" s="298"/>
      <c r="AAY194" s="298"/>
      <c r="AAZ194" s="298"/>
      <c r="ABA194" s="298"/>
      <c r="ABB194" s="298"/>
      <c r="ABC194" s="298"/>
      <c r="ABD194" s="298"/>
      <c r="ABE194" s="298"/>
      <c r="ABF194" s="298"/>
      <c r="ABG194" s="298"/>
      <c r="ABH194" s="298"/>
      <c r="ABI194" s="298"/>
      <c r="ABJ194" s="298"/>
      <c r="ABK194" s="298"/>
      <c r="ABL194" s="298"/>
      <c r="ABM194" s="298"/>
      <c r="ABN194" s="298"/>
      <c r="ABO194" s="298"/>
      <c r="ABP194" s="298"/>
      <c r="ABQ194" s="298"/>
      <c r="ABR194" s="298"/>
      <c r="ABS194" s="298"/>
      <c r="ABT194" s="298"/>
      <c r="ABU194" s="298"/>
      <c r="ABV194" s="298"/>
      <c r="ABW194" s="298"/>
      <c r="ABX194" s="298"/>
      <c r="ABY194" s="298"/>
      <c r="ABZ194" s="298"/>
      <c r="ACA194" s="298"/>
      <c r="ACB194" s="298"/>
      <c r="ACC194" s="298"/>
      <c r="ACD194" s="298"/>
      <c r="ACE194" s="298"/>
      <c r="ACF194" s="298"/>
      <c r="ACG194" s="298"/>
      <c r="ACH194" s="298"/>
      <c r="ACI194" s="298"/>
      <c r="ACJ194" s="298"/>
      <c r="ACK194" s="298"/>
      <c r="ACL194" s="298"/>
      <c r="ACM194" s="298"/>
      <c r="ACN194" s="298"/>
      <c r="ACO194" s="298"/>
      <c r="ACP194" s="298"/>
      <c r="ACQ194" s="298"/>
      <c r="ACR194" s="298"/>
      <c r="ACS194" s="298"/>
      <c r="ACT194" s="298"/>
      <c r="ACU194" s="298"/>
      <c r="ACV194" s="298"/>
      <c r="ACW194" s="298"/>
      <c r="ACX194" s="298"/>
      <c r="ACY194" s="298"/>
      <c r="ACZ194" s="298"/>
      <c r="ADA194" s="298"/>
      <c r="ADB194" s="298"/>
      <c r="ADC194" s="298"/>
      <c r="ADD194" s="298"/>
      <c r="ADE194" s="298"/>
      <c r="ADF194" s="298"/>
      <c r="ADG194" s="298"/>
      <c r="ADH194" s="298"/>
      <c r="ADI194" s="298"/>
      <c r="ADJ194" s="298"/>
      <c r="ADK194" s="298"/>
      <c r="ADL194" s="298"/>
      <c r="ADM194" s="298"/>
      <c r="ADN194" s="298"/>
      <c r="ADO194" s="298"/>
      <c r="ADP194" s="298"/>
      <c r="ADQ194" s="298"/>
      <c r="ADR194" s="298"/>
      <c r="ADS194" s="298"/>
      <c r="ADT194" s="298"/>
      <c r="ADU194" s="298"/>
      <c r="ADV194" s="298"/>
      <c r="ADW194" s="298"/>
      <c r="ADX194" s="298"/>
      <c r="ADY194" s="298"/>
      <c r="ADZ194" s="298"/>
      <c r="AEA194" s="298"/>
      <c r="AEB194" s="298"/>
      <c r="AEC194" s="298"/>
      <c r="AED194" s="298"/>
      <c r="AEE194" s="298"/>
      <c r="AEF194" s="298"/>
      <c r="AEG194" s="298"/>
      <c r="AEH194" s="298"/>
      <c r="AEI194" s="298"/>
      <c r="AEJ194" s="298"/>
      <c r="AEK194" s="298"/>
      <c r="AEL194" s="298"/>
      <c r="AEM194" s="298"/>
      <c r="AEN194" s="298"/>
      <c r="AEO194" s="298"/>
      <c r="AEP194" s="298"/>
      <c r="AEQ194" s="298"/>
      <c r="AER194" s="298"/>
      <c r="AES194" s="298"/>
      <c r="AET194" s="298"/>
      <c r="AEU194" s="298"/>
      <c r="AEV194" s="298"/>
      <c r="AEW194" s="298"/>
      <c r="AEX194" s="298"/>
      <c r="AEY194" s="298"/>
      <c r="AEZ194" s="298"/>
      <c r="AFA194" s="298"/>
      <c r="AFB194" s="298"/>
      <c r="AFC194" s="298"/>
      <c r="AFD194" s="298"/>
      <c r="AFE194" s="298"/>
      <c r="AFF194" s="298"/>
      <c r="AFG194" s="298"/>
      <c r="AFH194" s="298"/>
      <c r="AFI194" s="298"/>
      <c r="AFJ194" s="298"/>
      <c r="AFK194" s="298"/>
      <c r="AFL194" s="298"/>
      <c r="AFM194" s="298"/>
      <c r="AFN194" s="298"/>
      <c r="AFO194" s="298"/>
      <c r="AFP194" s="298"/>
      <c r="AFQ194" s="298"/>
      <c r="AFR194" s="298"/>
      <c r="AFS194" s="298"/>
      <c r="AFT194" s="298"/>
      <c r="AFU194" s="298"/>
      <c r="AFV194" s="298"/>
      <c r="AFW194" s="298"/>
      <c r="AFX194" s="298"/>
      <c r="AFY194" s="298"/>
      <c r="AFZ194" s="298"/>
      <c r="AGA194" s="298"/>
      <c r="AGB194" s="298"/>
      <c r="AGC194" s="298"/>
      <c r="AGD194" s="298"/>
      <c r="AGE194" s="298"/>
      <c r="AGF194" s="298"/>
      <c r="AGG194" s="298"/>
      <c r="AGH194" s="298"/>
      <c r="AGI194" s="298"/>
      <c r="AGJ194" s="298"/>
      <c r="AGK194" s="298"/>
      <c r="AGL194" s="298"/>
      <c r="AGM194" s="298"/>
      <c r="AGN194" s="298"/>
      <c r="AGO194" s="298"/>
      <c r="AGP194" s="298"/>
      <c r="AGQ194" s="298"/>
      <c r="AGR194" s="298"/>
      <c r="AGS194" s="298"/>
      <c r="AGT194" s="298"/>
      <c r="AGU194" s="298"/>
      <c r="AGV194" s="298"/>
      <c r="AGW194" s="298"/>
      <c r="AGX194" s="298"/>
      <c r="AGY194" s="298"/>
      <c r="AGZ194" s="298"/>
      <c r="AHA194" s="298"/>
      <c r="AHB194" s="298"/>
      <c r="AHC194" s="298"/>
      <c r="AHD194" s="298"/>
      <c r="AHE194" s="298"/>
      <c r="AHF194" s="298"/>
      <c r="AHG194" s="298"/>
      <c r="AHH194" s="298"/>
      <c r="AHI194" s="298"/>
      <c r="AHJ194" s="298"/>
      <c r="AHK194" s="298"/>
      <c r="AHL194" s="298"/>
      <c r="AHM194" s="298"/>
      <c r="AHN194" s="298"/>
      <c r="AHO194" s="298"/>
      <c r="AHP194" s="298"/>
      <c r="AHQ194" s="298"/>
      <c r="AHR194" s="298"/>
      <c r="AHS194" s="298"/>
      <c r="AHT194" s="298"/>
      <c r="AHU194" s="298"/>
      <c r="AHV194" s="298"/>
      <c r="AHW194" s="298"/>
      <c r="AHX194" s="298"/>
      <c r="AHY194" s="298"/>
      <c r="AHZ194" s="298"/>
      <c r="AIA194" s="298"/>
      <c r="AIB194" s="298"/>
      <c r="AIC194" s="298"/>
      <c r="AID194" s="298"/>
      <c r="AIE194" s="298"/>
      <c r="AIF194" s="298"/>
      <c r="AIG194" s="298"/>
      <c r="AIH194" s="298"/>
      <c r="AII194" s="298"/>
      <c r="AIJ194" s="298"/>
      <c r="AIK194" s="298"/>
      <c r="AIL194" s="298"/>
      <c r="AIM194" s="298"/>
      <c r="AIN194" s="298"/>
      <c r="AIO194" s="298"/>
      <c r="AIP194" s="298"/>
      <c r="AIQ194" s="298"/>
      <c r="AIR194" s="298"/>
      <c r="AIS194" s="298"/>
      <c r="AIT194" s="298"/>
      <c r="AIU194" s="298"/>
      <c r="AIV194" s="298"/>
      <c r="AIW194" s="298"/>
      <c r="AIX194" s="298"/>
      <c r="AIY194" s="298"/>
      <c r="AIZ194" s="298"/>
      <c r="AJA194" s="298"/>
      <c r="AJB194" s="298"/>
      <c r="AJC194" s="298"/>
      <c r="AJD194" s="298"/>
      <c r="AJE194" s="298"/>
      <c r="AJF194" s="298"/>
      <c r="AJG194" s="298"/>
      <c r="AJH194" s="298"/>
      <c r="AJI194" s="298"/>
      <c r="AJJ194" s="298"/>
      <c r="AJK194" s="298"/>
      <c r="AJL194" s="298"/>
      <c r="AJM194" s="298"/>
      <c r="AJN194" s="298"/>
      <c r="AJO194" s="298"/>
      <c r="AJP194" s="298"/>
      <c r="AJQ194" s="298"/>
      <c r="AJR194" s="298"/>
      <c r="AJS194" s="298"/>
      <c r="AJT194" s="298"/>
      <c r="AJU194" s="298"/>
      <c r="AJV194" s="298"/>
      <c r="AJW194" s="298"/>
      <c r="AJX194" s="298"/>
      <c r="AJY194" s="298"/>
      <c r="AJZ194" s="298"/>
      <c r="AKA194" s="298"/>
      <c r="AKB194" s="298"/>
      <c r="AKC194" s="298"/>
      <c r="AKD194" s="298"/>
      <c r="AKE194" s="298"/>
      <c r="AKF194" s="298"/>
      <c r="AKG194" s="298"/>
      <c r="AKH194" s="298"/>
      <c r="AKI194" s="298"/>
      <c r="AKJ194" s="298"/>
      <c r="AKK194" s="298"/>
      <c r="AKL194" s="298"/>
      <c r="AKM194" s="298"/>
      <c r="AKN194" s="298"/>
      <c r="AKO194" s="298"/>
      <c r="AKP194" s="298"/>
      <c r="AKQ194" s="298"/>
      <c r="AKR194" s="298"/>
      <c r="AKS194" s="298"/>
      <c r="AKT194" s="298"/>
      <c r="AKU194" s="298"/>
      <c r="AKV194" s="298"/>
      <c r="AKW194" s="298"/>
      <c r="AKX194" s="298"/>
      <c r="AKY194" s="298"/>
      <c r="AKZ194" s="298"/>
      <c r="ALA194" s="298"/>
      <c r="ALB194" s="298"/>
      <c r="ALC194" s="298"/>
      <c r="ALD194" s="298"/>
      <c r="ALE194" s="298"/>
      <c r="ALF194" s="298"/>
      <c r="ALG194" s="298"/>
      <c r="ALH194" s="298"/>
      <c r="ALI194" s="298"/>
      <c r="ALJ194" s="298"/>
      <c r="ALK194" s="298"/>
      <c r="ALL194" s="298"/>
      <c r="ALM194" s="298"/>
      <c r="ALN194" s="298"/>
      <c r="ALO194" s="298"/>
      <c r="ALP194" s="298"/>
      <c r="ALQ194" s="298"/>
      <c r="ALR194" s="298"/>
      <c r="ALS194" s="298"/>
      <c r="ALT194" s="298"/>
      <c r="ALU194" s="298"/>
      <c r="ALV194" s="298"/>
      <c r="ALW194" s="298"/>
      <c r="ALX194" s="298"/>
      <c r="ALY194" s="298"/>
      <c r="ALZ194" s="298"/>
      <c r="AMA194" s="298"/>
      <c r="AMB194" s="298"/>
      <c r="AMC194" s="298"/>
      <c r="AMD194" s="298"/>
      <c r="AME194" s="298"/>
      <c r="AMF194" s="298"/>
      <c r="AMG194" s="298"/>
      <c r="AMH194" s="298"/>
      <c r="AMI194" s="298"/>
      <c r="AMJ194" s="298"/>
    </row>
    <row r="195" spans="1:1024" s="265" customFormat="1" ht="22.5" customHeight="1">
      <c r="A195" s="313">
        <v>3</v>
      </c>
      <c r="B195" s="314"/>
      <c r="C195" s="307" t="s">
        <v>1348</v>
      </c>
      <c r="D195" s="321" t="s">
        <v>1791</v>
      </c>
      <c r="E195" s="313" t="s">
        <v>1317</v>
      </c>
      <c r="F195" s="314" t="s">
        <v>1349</v>
      </c>
      <c r="G195" s="316">
        <f>45*1.2</f>
        <v>54</v>
      </c>
      <c r="H195" s="316">
        <f t="shared" si="21"/>
        <v>45</v>
      </c>
      <c r="I195" s="313">
        <v>20</v>
      </c>
      <c r="J195" s="317">
        <f>G195/120*I195</f>
        <v>9</v>
      </c>
      <c r="K195" s="297"/>
      <c r="L195" s="297"/>
      <c r="M195" s="297"/>
      <c r="N195" s="297"/>
      <c r="O195" s="297"/>
      <c r="P195" s="297"/>
      <c r="Q195" s="297"/>
      <c r="R195" s="297"/>
      <c r="S195" s="297"/>
      <c r="T195" s="297"/>
      <c r="U195" s="297"/>
      <c r="V195" s="297"/>
      <c r="W195" s="297"/>
      <c r="X195" s="297"/>
      <c r="Y195" s="297"/>
      <c r="Z195" s="297"/>
      <c r="AA195" s="297"/>
      <c r="AB195" s="297"/>
      <c r="AC195" s="297"/>
      <c r="AD195" s="297"/>
      <c r="AE195" s="298"/>
      <c r="AF195" s="298"/>
      <c r="AG195" s="298"/>
      <c r="AH195" s="298"/>
      <c r="AI195" s="298"/>
      <c r="AJ195" s="298"/>
      <c r="AK195" s="298"/>
      <c r="AL195" s="298"/>
      <c r="AM195" s="298"/>
      <c r="AN195" s="298"/>
      <c r="AO195" s="298"/>
      <c r="AP195" s="298"/>
      <c r="AQ195" s="298"/>
      <c r="AR195" s="298"/>
      <c r="AS195" s="298"/>
      <c r="AT195" s="298"/>
      <c r="AU195" s="298"/>
      <c r="AV195" s="298"/>
      <c r="AW195" s="298"/>
      <c r="AX195" s="298"/>
      <c r="AY195" s="298"/>
      <c r="AZ195" s="298"/>
      <c r="BA195" s="298"/>
      <c r="BB195" s="298"/>
      <c r="BC195" s="298"/>
      <c r="BD195" s="298"/>
      <c r="BE195" s="298"/>
      <c r="BF195" s="298"/>
      <c r="BG195" s="298"/>
      <c r="BH195" s="298"/>
      <c r="BI195" s="298"/>
      <c r="BJ195" s="298"/>
      <c r="BK195" s="298"/>
      <c r="BL195" s="298"/>
      <c r="BM195" s="298"/>
      <c r="BN195" s="298"/>
      <c r="BO195" s="298"/>
      <c r="BP195" s="298"/>
      <c r="BQ195" s="298"/>
      <c r="BR195" s="298"/>
      <c r="BS195" s="298"/>
      <c r="BT195" s="298"/>
      <c r="BU195" s="298"/>
      <c r="BV195" s="298"/>
      <c r="BW195" s="298"/>
      <c r="BX195" s="298"/>
      <c r="BY195" s="298"/>
      <c r="BZ195" s="298"/>
      <c r="CA195" s="298"/>
      <c r="CB195" s="298"/>
      <c r="CC195" s="298"/>
      <c r="CD195" s="298"/>
      <c r="CE195" s="298"/>
      <c r="CF195" s="298"/>
      <c r="CG195" s="298"/>
      <c r="CH195" s="298"/>
      <c r="CI195" s="298"/>
      <c r="CJ195" s="298"/>
      <c r="CK195" s="298"/>
      <c r="CL195" s="298"/>
      <c r="CM195" s="298"/>
      <c r="CN195" s="298"/>
      <c r="CO195" s="298"/>
      <c r="CP195" s="298"/>
      <c r="CQ195" s="298"/>
      <c r="CR195" s="298"/>
      <c r="CS195" s="298"/>
      <c r="CT195" s="298"/>
      <c r="CU195" s="298"/>
      <c r="CV195" s="298"/>
      <c r="CW195" s="298"/>
      <c r="CX195" s="298"/>
      <c r="CY195" s="298"/>
      <c r="CZ195" s="298"/>
      <c r="DA195" s="298"/>
      <c r="DB195" s="298"/>
      <c r="DC195" s="298"/>
      <c r="DD195" s="298"/>
      <c r="DE195" s="298"/>
      <c r="DF195" s="298"/>
      <c r="DG195" s="298"/>
      <c r="DH195" s="298"/>
      <c r="DI195" s="298"/>
      <c r="DJ195" s="298"/>
      <c r="DK195" s="298"/>
      <c r="DL195" s="298"/>
      <c r="DM195" s="298"/>
      <c r="DN195" s="298"/>
      <c r="DO195" s="298"/>
      <c r="DP195" s="298"/>
      <c r="DQ195" s="298"/>
      <c r="DR195" s="298"/>
      <c r="DS195" s="298"/>
      <c r="DT195" s="298"/>
      <c r="DU195" s="298"/>
      <c r="DV195" s="298"/>
      <c r="DW195" s="298"/>
      <c r="DX195" s="298"/>
      <c r="DY195" s="298"/>
      <c r="DZ195" s="298"/>
      <c r="EA195" s="298"/>
      <c r="EB195" s="298"/>
      <c r="EC195" s="298"/>
      <c r="ED195" s="298"/>
      <c r="EE195" s="298"/>
      <c r="EF195" s="298"/>
      <c r="EG195" s="298"/>
      <c r="EH195" s="298"/>
      <c r="EI195" s="298"/>
      <c r="EJ195" s="298"/>
      <c r="EK195" s="298"/>
      <c r="EL195" s="298"/>
      <c r="EM195" s="298"/>
      <c r="EN195" s="298"/>
      <c r="EO195" s="298"/>
      <c r="EP195" s="298"/>
      <c r="EQ195" s="298"/>
      <c r="ER195" s="298"/>
      <c r="ES195" s="298"/>
      <c r="ET195" s="298"/>
      <c r="EU195" s="298"/>
      <c r="EV195" s="298"/>
      <c r="EW195" s="298"/>
      <c r="EX195" s="298"/>
      <c r="EY195" s="298"/>
      <c r="EZ195" s="298"/>
      <c r="FA195" s="298"/>
      <c r="FB195" s="298"/>
      <c r="FC195" s="298"/>
      <c r="FD195" s="298"/>
      <c r="FE195" s="298"/>
      <c r="FF195" s="298"/>
      <c r="FG195" s="298"/>
      <c r="FH195" s="298"/>
      <c r="FI195" s="298"/>
      <c r="FJ195" s="298"/>
      <c r="FK195" s="298"/>
      <c r="FL195" s="298"/>
      <c r="FM195" s="298"/>
      <c r="FN195" s="298"/>
      <c r="FO195" s="298"/>
      <c r="FP195" s="298"/>
      <c r="FQ195" s="298"/>
      <c r="FR195" s="298"/>
      <c r="FS195" s="298"/>
      <c r="FT195" s="298"/>
      <c r="FU195" s="298"/>
      <c r="FV195" s="298"/>
      <c r="FW195" s="298"/>
      <c r="FX195" s="298"/>
      <c r="FY195" s="298"/>
      <c r="FZ195" s="298"/>
      <c r="GA195" s="298"/>
      <c r="GB195" s="298"/>
      <c r="GC195" s="298"/>
      <c r="GD195" s="298"/>
      <c r="GE195" s="298"/>
      <c r="GF195" s="298"/>
      <c r="GG195" s="298"/>
      <c r="GH195" s="298"/>
      <c r="GI195" s="298"/>
      <c r="GJ195" s="298"/>
      <c r="GK195" s="298"/>
      <c r="GL195" s="298"/>
      <c r="GM195" s="298"/>
      <c r="GN195" s="298"/>
      <c r="GO195" s="298"/>
      <c r="GP195" s="298"/>
      <c r="GQ195" s="298"/>
      <c r="GR195" s="298"/>
      <c r="GS195" s="298"/>
      <c r="GT195" s="298"/>
      <c r="GU195" s="298"/>
      <c r="GV195" s="298"/>
      <c r="GW195" s="298"/>
      <c r="GX195" s="298"/>
      <c r="GY195" s="298"/>
      <c r="GZ195" s="298"/>
      <c r="HA195" s="298"/>
      <c r="HB195" s="298"/>
      <c r="HC195" s="298"/>
      <c r="HD195" s="298"/>
      <c r="HE195" s="298"/>
      <c r="HF195" s="298"/>
      <c r="HG195" s="298"/>
      <c r="HH195" s="298"/>
      <c r="HI195" s="298"/>
      <c r="HJ195" s="298"/>
      <c r="HK195" s="298"/>
      <c r="HL195" s="298"/>
      <c r="HM195" s="298"/>
      <c r="HN195" s="298"/>
      <c r="HO195" s="298"/>
      <c r="HP195" s="298"/>
      <c r="HQ195" s="298"/>
      <c r="HR195" s="298"/>
      <c r="HS195" s="298"/>
      <c r="HT195" s="298"/>
      <c r="HU195" s="298"/>
      <c r="HV195" s="298"/>
      <c r="HW195" s="298"/>
      <c r="HX195" s="298"/>
      <c r="HY195" s="298"/>
      <c r="HZ195" s="298"/>
      <c r="IA195" s="298"/>
      <c r="IB195" s="298"/>
      <c r="IC195" s="298"/>
      <c r="ID195" s="298"/>
      <c r="IE195" s="298"/>
      <c r="IF195" s="298"/>
      <c r="IG195" s="298"/>
      <c r="IH195" s="298"/>
      <c r="II195" s="298"/>
      <c r="IJ195" s="298"/>
      <c r="IK195" s="298"/>
      <c r="IL195" s="298"/>
      <c r="IM195" s="298"/>
      <c r="IN195" s="298"/>
      <c r="IO195" s="298"/>
      <c r="IP195" s="298"/>
      <c r="IQ195" s="298"/>
      <c r="IR195" s="298"/>
      <c r="IS195" s="298"/>
      <c r="IT195" s="298"/>
      <c r="IU195" s="298"/>
      <c r="IV195" s="298"/>
      <c r="IW195" s="298"/>
      <c r="IX195" s="298"/>
      <c r="IY195" s="298"/>
      <c r="IZ195" s="298"/>
      <c r="JA195" s="298"/>
      <c r="JB195" s="298"/>
      <c r="JC195" s="298"/>
      <c r="JD195" s="298"/>
      <c r="JE195" s="298"/>
      <c r="JF195" s="298"/>
      <c r="JG195" s="298"/>
      <c r="JH195" s="298"/>
      <c r="JI195" s="298"/>
      <c r="JJ195" s="298"/>
      <c r="JK195" s="298"/>
      <c r="JL195" s="298"/>
      <c r="JM195" s="298"/>
      <c r="JN195" s="298"/>
      <c r="JO195" s="298"/>
      <c r="JP195" s="298"/>
      <c r="JQ195" s="298"/>
      <c r="JR195" s="298"/>
      <c r="JS195" s="298"/>
      <c r="JT195" s="298"/>
      <c r="JU195" s="298"/>
      <c r="JV195" s="298"/>
      <c r="JW195" s="298"/>
      <c r="JX195" s="298"/>
      <c r="JY195" s="298"/>
      <c r="JZ195" s="298"/>
      <c r="KA195" s="298"/>
      <c r="KB195" s="298"/>
      <c r="KC195" s="298"/>
      <c r="KD195" s="298"/>
      <c r="KE195" s="298"/>
      <c r="KF195" s="298"/>
      <c r="KG195" s="298"/>
      <c r="KH195" s="298"/>
      <c r="KI195" s="298"/>
      <c r="KJ195" s="298"/>
      <c r="KK195" s="298"/>
      <c r="KL195" s="298"/>
      <c r="KM195" s="298"/>
      <c r="KN195" s="298"/>
      <c r="KO195" s="298"/>
      <c r="KP195" s="298"/>
      <c r="KQ195" s="298"/>
      <c r="KR195" s="298"/>
      <c r="KS195" s="298"/>
      <c r="KT195" s="298"/>
      <c r="KU195" s="298"/>
      <c r="KV195" s="298"/>
      <c r="KW195" s="298"/>
      <c r="KX195" s="298"/>
      <c r="KY195" s="298"/>
      <c r="KZ195" s="298"/>
      <c r="LA195" s="298"/>
      <c r="LB195" s="298"/>
      <c r="LC195" s="298"/>
      <c r="LD195" s="298"/>
      <c r="LE195" s="298"/>
      <c r="LF195" s="298"/>
      <c r="LG195" s="298"/>
      <c r="LH195" s="298"/>
      <c r="LI195" s="298"/>
      <c r="LJ195" s="298"/>
      <c r="LK195" s="298"/>
      <c r="LL195" s="298"/>
      <c r="LM195" s="298"/>
      <c r="LN195" s="298"/>
      <c r="LO195" s="298"/>
      <c r="LP195" s="298"/>
      <c r="LQ195" s="298"/>
      <c r="LR195" s="298"/>
      <c r="LS195" s="298"/>
      <c r="LT195" s="298"/>
      <c r="LU195" s="298"/>
      <c r="LV195" s="298"/>
      <c r="LW195" s="298"/>
      <c r="LX195" s="298"/>
      <c r="LY195" s="298"/>
      <c r="LZ195" s="298"/>
      <c r="MA195" s="298"/>
      <c r="MB195" s="298"/>
      <c r="MC195" s="298"/>
      <c r="MD195" s="298"/>
      <c r="ME195" s="298"/>
      <c r="MF195" s="298"/>
      <c r="MG195" s="298"/>
      <c r="MH195" s="298"/>
      <c r="MI195" s="298"/>
      <c r="MJ195" s="298"/>
      <c r="MK195" s="298"/>
      <c r="ML195" s="298"/>
      <c r="MM195" s="298"/>
      <c r="MN195" s="298"/>
      <c r="MO195" s="298"/>
      <c r="MP195" s="298"/>
      <c r="MQ195" s="298"/>
      <c r="MR195" s="298"/>
      <c r="MS195" s="298"/>
      <c r="MT195" s="298"/>
      <c r="MU195" s="298"/>
      <c r="MV195" s="298"/>
      <c r="MW195" s="298"/>
      <c r="MX195" s="298"/>
      <c r="MY195" s="298"/>
      <c r="MZ195" s="298"/>
      <c r="NA195" s="298"/>
      <c r="NB195" s="298"/>
      <c r="NC195" s="298"/>
      <c r="ND195" s="298"/>
      <c r="NE195" s="298"/>
      <c r="NF195" s="298"/>
      <c r="NG195" s="298"/>
      <c r="NH195" s="298"/>
      <c r="NI195" s="298"/>
      <c r="NJ195" s="298"/>
      <c r="NK195" s="298"/>
      <c r="NL195" s="298"/>
      <c r="NM195" s="298"/>
      <c r="NN195" s="298"/>
      <c r="NO195" s="298"/>
      <c r="NP195" s="298"/>
      <c r="NQ195" s="298"/>
      <c r="NR195" s="298"/>
      <c r="NS195" s="298"/>
      <c r="NT195" s="298"/>
      <c r="NU195" s="298"/>
      <c r="NV195" s="298"/>
      <c r="NW195" s="298"/>
      <c r="NX195" s="298"/>
      <c r="NY195" s="298"/>
      <c r="NZ195" s="298"/>
      <c r="OA195" s="298"/>
      <c r="OB195" s="298"/>
      <c r="OC195" s="298"/>
      <c r="OD195" s="298"/>
      <c r="OE195" s="298"/>
      <c r="OF195" s="298"/>
      <c r="OG195" s="298"/>
      <c r="OH195" s="298"/>
      <c r="OI195" s="298"/>
      <c r="OJ195" s="298"/>
      <c r="OK195" s="298"/>
      <c r="OL195" s="298"/>
      <c r="OM195" s="298"/>
      <c r="ON195" s="298"/>
      <c r="OO195" s="298"/>
      <c r="OP195" s="298"/>
      <c r="OQ195" s="298"/>
      <c r="OR195" s="298"/>
      <c r="OS195" s="298"/>
      <c r="OT195" s="298"/>
      <c r="OU195" s="298"/>
      <c r="OV195" s="298"/>
      <c r="OW195" s="298"/>
      <c r="OX195" s="298"/>
      <c r="OY195" s="298"/>
      <c r="OZ195" s="298"/>
      <c r="PA195" s="298"/>
      <c r="PB195" s="298"/>
      <c r="PC195" s="298"/>
      <c r="PD195" s="298"/>
      <c r="PE195" s="298"/>
      <c r="PF195" s="298"/>
      <c r="PG195" s="298"/>
      <c r="PH195" s="298"/>
      <c r="PI195" s="298"/>
      <c r="PJ195" s="298"/>
      <c r="PK195" s="298"/>
      <c r="PL195" s="298"/>
      <c r="PM195" s="298"/>
      <c r="PN195" s="298"/>
      <c r="PO195" s="298"/>
      <c r="PP195" s="298"/>
      <c r="PQ195" s="298"/>
      <c r="PR195" s="298"/>
      <c r="PS195" s="298"/>
      <c r="PT195" s="298"/>
      <c r="PU195" s="298"/>
      <c r="PV195" s="298"/>
      <c r="PW195" s="298"/>
      <c r="PX195" s="298"/>
      <c r="PY195" s="298"/>
      <c r="PZ195" s="298"/>
      <c r="QA195" s="298"/>
      <c r="QB195" s="298"/>
      <c r="QC195" s="298"/>
      <c r="QD195" s="298"/>
      <c r="QE195" s="298"/>
      <c r="QF195" s="298"/>
      <c r="QG195" s="298"/>
      <c r="QH195" s="298"/>
      <c r="QI195" s="298"/>
      <c r="QJ195" s="298"/>
      <c r="QK195" s="298"/>
      <c r="QL195" s="298"/>
      <c r="QM195" s="298"/>
      <c r="QN195" s="298"/>
      <c r="QO195" s="298"/>
      <c r="QP195" s="298"/>
      <c r="QQ195" s="298"/>
      <c r="QR195" s="298"/>
      <c r="QS195" s="298"/>
      <c r="QT195" s="298"/>
      <c r="QU195" s="298"/>
      <c r="QV195" s="298"/>
      <c r="QW195" s="298"/>
      <c r="QX195" s="298"/>
      <c r="QY195" s="298"/>
      <c r="QZ195" s="298"/>
      <c r="RA195" s="298"/>
      <c r="RB195" s="298"/>
      <c r="RC195" s="298"/>
      <c r="RD195" s="298"/>
      <c r="RE195" s="298"/>
      <c r="RF195" s="298"/>
      <c r="RG195" s="298"/>
      <c r="RH195" s="298"/>
      <c r="RI195" s="298"/>
      <c r="RJ195" s="298"/>
      <c r="RK195" s="298"/>
      <c r="RL195" s="298"/>
      <c r="RM195" s="298"/>
      <c r="RN195" s="298"/>
      <c r="RO195" s="298"/>
      <c r="RP195" s="298"/>
      <c r="RQ195" s="298"/>
      <c r="RR195" s="298"/>
      <c r="RS195" s="298"/>
      <c r="RT195" s="298"/>
      <c r="RU195" s="298"/>
      <c r="RV195" s="298"/>
      <c r="RW195" s="298"/>
      <c r="RX195" s="298"/>
      <c r="RY195" s="298"/>
      <c r="RZ195" s="298"/>
      <c r="SA195" s="298"/>
      <c r="SB195" s="298"/>
      <c r="SC195" s="298"/>
      <c r="SD195" s="298"/>
      <c r="SE195" s="298"/>
      <c r="SF195" s="298"/>
      <c r="SG195" s="298"/>
      <c r="SH195" s="298"/>
      <c r="SI195" s="298"/>
      <c r="SJ195" s="298"/>
      <c r="SK195" s="298"/>
      <c r="SL195" s="298"/>
      <c r="SM195" s="298"/>
      <c r="SN195" s="298"/>
      <c r="SO195" s="298"/>
      <c r="SP195" s="298"/>
      <c r="SQ195" s="298"/>
      <c r="SR195" s="298"/>
      <c r="SS195" s="298"/>
      <c r="ST195" s="298"/>
      <c r="SU195" s="298"/>
      <c r="SV195" s="298"/>
      <c r="SW195" s="298"/>
      <c r="SX195" s="298"/>
      <c r="SY195" s="298"/>
      <c r="SZ195" s="298"/>
      <c r="TA195" s="298"/>
      <c r="TB195" s="298"/>
      <c r="TC195" s="298"/>
      <c r="TD195" s="298"/>
      <c r="TE195" s="298"/>
      <c r="TF195" s="298"/>
      <c r="TG195" s="298"/>
      <c r="TH195" s="298"/>
      <c r="TI195" s="298"/>
      <c r="TJ195" s="298"/>
      <c r="TK195" s="298"/>
      <c r="TL195" s="298"/>
      <c r="TM195" s="298"/>
      <c r="TN195" s="298"/>
      <c r="TO195" s="298"/>
      <c r="TP195" s="298"/>
      <c r="TQ195" s="298"/>
      <c r="TR195" s="298"/>
      <c r="TS195" s="298"/>
      <c r="TT195" s="298"/>
      <c r="TU195" s="298"/>
      <c r="TV195" s="298"/>
      <c r="TW195" s="298"/>
      <c r="TX195" s="298"/>
      <c r="TY195" s="298"/>
      <c r="TZ195" s="298"/>
      <c r="UA195" s="298"/>
      <c r="UB195" s="298"/>
      <c r="UC195" s="298"/>
      <c r="UD195" s="298"/>
      <c r="UE195" s="298"/>
      <c r="UF195" s="298"/>
      <c r="UG195" s="298"/>
      <c r="UH195" s="298"/>
      <c r="UI195" s="298"/>
      <c r="UJ195" s="298"/>
      <c r="UK195" s="298"/>
      <c r="UL195" s="298"/>
      <c r="UM195" s="298"/>
      <c r="UN195" s="298"/>
      <c r="UO195" s="298"/>
      <c r="UP195" s="298"/>
      <c r="UQ195" s="298"/>
      <c r="UR195" s="298"/>
      <c r="US195" s="298"/>
      <c r="UT195" s="298"/>
      <c r="UU195" s="298"/>
      <c r="UV195" s="298"/>
      <c r="UW195" s="298"/>
      <c r="UX195" s="298"/>
      <c r="UY195" s="298"/>
      <c r="UZ195" s="298"/>
      <c r="VA195" s="298"/>
      <c r="VB195" s="298"/>
      <c r="VC195" s="298"/>
      <c r="VD195" s="298"/>
      <c r="VE195" s="298"/>
      <c r="VF195" s="298"/>
      <c r="VG195" s="298"/>
      <c r="VH195" s="298"/>
      <c r="VI195" s="298"/>
      <c r="VJ195" s="298"/>
      <c r="VK195" s="298"/>
      <c r="VL195" s="298"/>
      <c r="VM195" s="298"/>
      <c r="VN195" s="298"/>
      <c r="VO195" s="298"/>
      <c r="VP195" s="298"/>
      <c r="VQ195" s="298"/>
      <c r="VR195" s="298"/>
      <c r="VS195" s="298"/>
      <c r="VT195" s="298"/>
      <c r="VU195" s="298"/>
      <c r="VV195" s="298"/>
      <c r="VW195" s="298"/>
      <c r="VX195" s="298"/>
      <c r="VY195" s="298"/>
      <c r="VZ195" s="298"/>
      <c r="WA195" s="298"/>
      <c r="WB195" s="298"/>
      <c r="WC195" s="298"/>
      <c r="WD195" s="298"/>
      <c r="WE195" s="298"/>
      <c r="WF195" s="298"/>
      <c r="WG195" s="298"/>
      <c r="WH195" s="298"/>
      <c r="WI195" s="298"/>
      <c r="WJ195" s="298"/>
      <c r="WK195" s="298"/>
      <c r="WL195" s="298"/>
      <c r="WM195" s="298"/>
      <c r="WN195" s="298"/>
      <c r="WO195" s="298"/>
      <c r="WP195" s="298"/>
      <c r="WQ195" s="298"/>
      <c r="WR195" s="298"/>
      <c r="WS195" s="298"/>
      <c r="WT195" s="298"/>
      <c r="WU195" s="298"/>
      <c r="WV195" s="298"/>
      <c r="WW195" s="298"/>
      <c r="WX195" s="298"/>
      <c r="WY195" s="298"/>
      <c r="WZ195" s="298"/>
      <c r="XA195" s="298"/>
      <c r="XB195" s="298"/>
      <c r="XC195" s="298"/>
      <c r="XD195" s="298"/>
      <c r="XE195" s="298"/>
      <c r="XF195" s="298"/>
      <c r="XG195" s="298"/>
      <c r="XH195" s="298"/>
      <c r="XI195" s="298"/>
      <c r="XJ195" s="298"/>
      <c r="XK195" s="298"/>
      <c r="XL195" s="298"/>
      <c r="XM195" s="298"/>
      <c r="XN195" s="298"/>
      <c r="XO195" s="298"/>
      <c r="XP195" s="298"/>
      <c r="XQ195" s="298"/>
      <c r="XR195" s="298"/>
      <c r="XS195" s="298"/>
      <c r="XT195" s="298"/>
      <c r="XU195" s="298"/>
      <c r="XV195" s="298"/>
      <c r="XW195" s="298"/>
      <c r="XX195" s="298"/>
      <c r="XY195" s="298"/>
      <c r="XZ195" s="298"/>
      <c r="YA195" s="298"/>
      <c r="YB195" s="298"/>
      <c r="YC195" s="298"/>
      <c r="YD195" s="298"/>
      <c r="YE195" s="298"/>
      <c r="YF195" s="298"/>
      <c r="YG195" s="298"/>
      <c r="YH195" s="298"/>
      <c r="YI195" s="298"/>
      <c r="YJ195" s="298"/>
      <c r="YK195" s="298"/>
      <c r="YL195" s="298"/>
      <c r="YM195" s="298"/>
      <c r="YN195" s="298"/>
      <c r="YO195" s="298"/>
      <c r="YP195" s="298"/>
      <c r="YQ195" s="298"/>
      <c r="YR195" s="298"/>
      <c r="YS195" s="298"/>
      <c r="YT195" s="298"/>
      <c r="YU195" s="298"/>
      <c r="YV195" s="298"/>
      <c r="YW195" s="298"/>
      <c r="YX195" s="298"/>
      <c r="YY195" s="298"/>
      <c r="YZ195" s="298"/>
      <c r="ZA195" s="298"/>
      <c r="ZB195" s="298"/>
      <c r="ZC195" s="298"/>
      <c r="ZD195" s="298"/>
      <c r="ZE195" s="298"/>
      <c r="ZF195" s="298"/>
      <c r="ZG195" s="298"/>
      <c r="ZH195" s="298"/>
      <c r="ZI195" s="298"/>
      <c r="ZJ195" s="298"/>
      <c r="ZK195" s="298"/>
      <c r="ZL195" s="298"/>
      <c r="ZM195" s="298"/>
      <c r="ZN195" s="298"/>
      <c r="ZO195" s="298"/>
      <c r="ZP195" s="298"/>
      <c r="ZQ195" s="298"/>
      <c r="ZR195" s="298"/>
      <c r="ZS195" s="298"/>
      <c r="ZT195" s="298"/>
      <c r="ZU195" s="298"/>
      <c r="ZV195" s="298"/>
      <c r="ZW195" s="298"/>
      <c r="ZX195" s="298"/>
      <c r="ZY195" s="298"/>
      <c r="ZZ195" s="298"/>
      <c r="AAA195" s="298"/>
      <c r="AAB195" s="298"/>
      <c r="AAC195" s="298"/>
      <c r="AAD195" s="298"/>
      <c r="AAE195" s="298"/>
      <c r="AAF195" s="298"/>
      <c r="AAG195" s="298"/>
      <c r="AAH195" s="298"/>
      <c r="AAI195" s="298"/>
      <c r="AAJ195" s="298"/>
      <c r="AAK195" s="298"/>
      <c r="AAL195" s="298"/>
      <c r="AAM195" s="298"/>
      <c r="AAN195" s="298"/>
      <c r="AAO195" s="298"/>
      <c r="AAP195" s="298"/>
      <c r="AAQ195" s="298"/>
      <c r="AAR195" s="298"/>
      <c r="AAS195" s="298"/>
      <c r="AAT195" s="298"/>
      <c r="AAU195" s="298"/>
      <c r="AAV195" s="298"/>
      <c r="AAW195" s="298"/>
      <c r="AAX195" s="298"/>
      <c r="AAY195" s="298"/>
      <c r="AAZ195" s="298"/>
      <c r="ABA195" s="298"/>
      <c r="ABB195" s="298"/>
      <c r="ABC195" s="298"/>
      <c r="ABD195" s="298"/>
      <c r="ABE195" s="298"/>
      <c r="ABF195" s="298"/>
      <c r="ABG195" s="298"/>
      <c r="ABH195" s="298"/>
      <c r="ABI195" s="298"/>
      <c r="ABJ195" s="298"/>
      <c r="ABK195" s="298"/>
      <c r="ABL195" s="298"/>
      <c r="ABM195" s="298"/>
      <c r="ABN195" s="298"/>
      <c r="ABO195" s="298"/>
      <c r="ABP195" s="298"/>
      <c r="ABQ195" s="298"/>
      <c r="ABR195" s="298"/>
      <c r="ABS195" s="298"/>
      <c r="ABT195" s="298"/>
      <c r="ABU195" s="298"/>
      <c r="ABV195" s="298"/>
      <c r="ABW195" s="298"/>
      <c r="ABX195" s="298"/>
      <c r="ABY195" s="298"/>
      <c r="ABZ195" s="298"/>
      <c r="ACA195" s="298"/>
      <c r="ACB195" s="298"/>
      <c r="ACC195" s="298"/>
      <c r="ACD195" s="298"/>
      <c r="ACE195" s="298"/>
      <c r="ACF195" s="298"/>
      <c r="ACG195" s="298"/>
      <c r="ACH195" s="298"/>
      <c r="ACI195" s="298"/>
      <c r="ACJ195" s="298"/>
      <c r="ACK195" s="298"/>
      <c r="ACL195" s="298"/>
      <c r="ACM195" s="298"/>
      <c r="ACN195" s="298"/>
      <c r="ACO195" s="298"/>
      <c r="ACP195" s="298"/>
      <c r="ACQ195" s="298"/>
      <c r="ACR195" s="298"/>
      <c r="ACS195" s="298"/>
      <c r="ACT195" s="298"/>
      <c r="ACU195" s="298"/>
      <c r="ACV195" s="298"/>
      <c r="ACW195" s="298"/>
      <c r="ACX195" s="298"/>
      <c r="ACY195" s="298"/>
      <c r="ACZ195" s="298"/>
      <c r="ADA195" s="298"/>
      <c r="ADB195" s="298"/>
      <c r="ADC195" s="298"/>
      <c r="ADD195" s="298"/>
      <c r="ADE195" s="298"/>
      <c r="ADF195" s="298"/>
      <c r="ADG195" s="298"/>
      <c r="ADH195" s="298"/>
      <c r="ADI195" s="298"/>
      <c r="ADJ195" s="298"/>
      <c r="ADK195" s="298"/>
      <c r="ADL195" s="298"/>
      <c r="ADM195" s="298"/>
      <c r="ADN195" s="298"/>
      <c r="ADO195" s="298"/>
      <c r="ADP195" s="298"/>
      <c r="ADQ195" s="298"/>
      <c r="ADR195" s="298"/>
      <c r="ADS195" s="298"/>
      <c r="ADT195" s="298"/>
      <c r="ADU195" s="298"/>
      <c r="ADV195" s="298"/>
      <c r="ADW195" s="298"/>
      <c r="ADX195" s="298"/>
      <c r="ADY195" s="298"/>
      <c r="ADZ195" s="298"/>
      <c r="AEA195" s="298"/>
      <c r="AEB195" s="298"/>
      <c r="AEC195" s="298"/>
      <c r="AED195" s="298"/>
      <c r="AEE195" s="298"/>
      <c r="AEF195" s="298"/>
      <c r="AEG195" s="298"/>
      <c r="AEH195" s="298"/>
      <c r="AEI195" s="298"/>
      <c r="AEJ195" s="298"/>
      <c r="AEK195" s="298"/>
      <c r="AEL195" s="298"/>
      <c r="AEM195" s="298"/>
      <c r="AEN195" s="298"/>
      <c r="AEO195" s="298"/>
      <c r="AEP195" s="298"/>
      <c r="AEQ195" s="298"/>
      <c r="AER195" s="298"/>
      <c r="AES195" s="298"/>
      <c r="AET195" s="298"/>
      <c r="AEU195" s="298"/>
      <c r="AEV195" s="298"/>
      <c r="AEW195" s="298"/>
      <c r="AEX195" s="298"/>
      <c r="AEY195" s="298"/>
      <c r="AEZ195" s="298"/>
      <c r="AFA195" s="298"/>
      <c r="AFB195" s="298"/>
      <c r="AFC195" s="298"/>
      <c r="AFD195" s="298"/>
      <c r="AFE195" s="298"/>
      <c r="AFF195" s="298"/>
      <c r="AFG195" s="298"/>
      <c r="AFH195" s="298"/>
      <c r="AFI195" s="298"/>
      <c r="AFJ195" s="298"/>
      <c r="AFK195" s="298"/>
      <c r="AFL195" s="298"/>
      <c r="AFM195" s="298"/>
      <c r="AFN195" s="298"/>
      <c r="AFO195" s="298"/>
      <c r="AFP195" s="298"/>
      <c r="AFQ195" s="298"/>
      <c r="AFR195" s="298"/>
      <c r="AFS195" s="298"/>
      <c r="AFT195" s="298"/>
      <c r="AFU195" s="298"/>
      <c r="AFV195" s="298"/>
      <c r="AFW195" s="298"/>
      <c r="AFX195" s="298"/>
      <c r="AFY195" s="298"/>
      <c r="AFZ195" s="298"/>
      <c r="AGA195" s="298"/>
      <c r="AGB195" s="298"/>
      <c r="AGC195" s="298"/>
      <c r="AGD195" s="298"/>
      <c r="AGE195" s="298"/>
      <c r="AGF195" s="298"/>
      <c r="AGG195" s="298"/>
      <c r="AGH195" s="298"/>
      <c r="AGI195" s="298"/>
      <c r="AGJ195" s="298"/>
      <c r="AGK195" s="298"/>
      <c r="AGL195" s="298"/>
      <c r="AGM195" s="298"/>
      <c r="AGN195" s="298"/>
      <c r="AGO195" s="298"/>
      <c r="AGP195" s="298"/>
      <c r="AGQ195" s="298"/>
      <c r="AGR195" s="298"/>
      <c r="AGS195" s="298"/>
      <c r="AGT195" s="298"/>
      <c r="AGU195" s="298"/>
      <c r="AGV195" s="298"/>
      <c r="AGW195" s="298"/>
      <c r="AGX195" s="298"/>
      <c r="AGY195" s="298"/>
      <c r="AGZ195" s="298"/>
      <c r="AHA195" s="298"/>
      <c r="AHB195" s="298"/>
      <c r="AHC195" s="298"/>
      <c r="AHD195" s="298"/>
      <c r="AHE195" s="298"/>
      <c r="AHF195" s="298"/>
      <c r="AHG195" s="298"/>
      <c r="AHH195" s="298"/>
      <c r="AHI195" s="298"/>
      <c r="AHJ195" s="298"/>
      <c r="AHK195" s="298"/>
      <c r="AHL195" s="298"/>
      <c r="AHM195" s="298"/>
      <c r="AHN195" s="298"/>
      <c r="AHO195" s="298"/>
      <c r="AHP195" s="298"/>
      <c r="AHQ195" s="298"/>
      <c r="AHR195" s="298"/>
      <c r="AHS195" s="298"/>
      <c r="AHT195" s="298"/>
      <c r="AHU195" s="298"/>
      <c r="AHV195" s="298"/>
      <c r="AHW195" s="298"/>
      <c r="AHX195" s="298"/>
      <c r="AHY195" s="298"/>
      <c r="AHZ195" s="298"/>
      <c r="AIA195" s="298"/>
      <c r="AIB195" s="298"/>
      <c r="AIC195" s="298"/>
      <c r="AID195" s="298"/>
      <c r="AIE195" s="298"/>
      <c r="AIF195" s="298"/>
      <c r="AIG195" s="298"/>
      <c r="AIH195" s="298"/>
      <c r="AII195" s="298"/>
      <c r="AIJ195" s="298"/>
      <c r="AIK195" s="298"/>
      <c r="AIL195" s="298"/>
      <c r="AIM195" s="298"/>
      <c r="AIN195" s="298"/>
      <c r="AIO195" s="298"/>
      <c r="AIP195" s="298"/>
      <c r="AIQ195" s="298"/>
      <c r="AIR195" s="298"/>
      <c r="AIS195" s="298"/>
      <c r="AIT195" s="298"/>
      <c r="AIU195" s="298"/>
      <c r="AIV195" s="298"/>
      <c r="AIW195" s="298"/>
      <c r="AIX195" s="298"/>
      <c r="AIY195" s="298"/>
      <c r="AIZ195" s="298"/>
      <c r="AJA195" s="298"/>
      <c r="AJB195" s="298"/>
      <c r="AJC195" s="298"/>
      <c r="AJD195" s="298"/>
      <c r="AJE195" s="298"/>
      <c r="AJF195" s="298"/>
      <c r="AJG195" s="298"/>
      <c r="AJH195" s="298"/>
      <c r="AJI195" s="298"/>
      <c r="AJJ195" s="298"/>
      <c r="AJK195" s="298"/>
      <c r="AJL195" s="298"/>
      <c r="AJM195" s="298"/>
      <c r="AJN195" s="298"/>
      <c r="AJO195" s="298"/>
      <c r="AJP195" s="298"/>
      <c r="AJQ195" s="298"/>
      <c r="AJR195" s="298"/>
      <c r="AJS195" s="298"/>
      <c r="AJT195" s="298"/>
      <c r="AJU195" s="298"/>
      <c r="AJV195" s="298"/>
      <c r="AJW195" s="298"/>
      <c r="AJX195" s="298"/>
      <c r="AJY195" s="298"/>
      <c r="AJZ195" s="298"/>
      <c r="AKA195" s="298"/>
      <c r="AKB195" s="298"/>
      <c r="AKC195" s="298"/>
      <c r="AKD195" s="298"/>
      <c r="AKE195" s="298"/>
      <c r="AKF195" s="298"/>
      <c r="AKG195" s="298"/>
      <c r="AKH195" s="298"/>
      <c r="AKI195" s="298"/>
      <c r="AKJ195" s="298"/>
      <c r="AKK195" s="298"/>
      <c r="AKL195" s="298"/>
      <c r="AKM195" s="298"/>
      <c r="AKN195" s="298"/>
      <c r="AKO195" s="298"/>
      <c r="AKP195" s="298"/>
      <c r="AKQ195" s="298"/>
      <c r="AKR195" s="298"/>
      <c r="AKS195" s="298"/>
      <c r="AKT195" s="298"/>
      <c r="AKU195" s="298"/>
      <c r="AKV195" s="298"/>
      <c r="AKW195" s="298"/>
      <c r="AKX195" s="298"/>
      <c r="AKY195" s="298"/>
      <c r="AKZ195" s="298"/>
      <c r="ALA195" s="298"/>
      <c r="ALB195" s="298"/>
      <c r="ALC195" s="298"/>
      <c r="ALD195" s="298"/>
      <c r="ALE195" s="298"/>
      <c r="ALF195" s="298"/>
      <c r="ALG195" s="298"/>
      <c r="ALH195" s="298"/>
      <c r="ALI195" s="298"/>
      <c r="ALJ195" s="298"/>
      <c r="ALK195" s="298"/>
      <c r="ALL195" s="298"/>
      <c r="ALM195" s="298"/>
      <c r="ALN195" s="298"/>
      <c r="ALO195" s="298"/>
      <c r="ALP195" s="298"/>
      <c r="ALQ195" s="298"/>
      <c r="ALR195" s="298"/>
      <c r="ALS195" s="298"/>
      <c r="ALT195" s="298"/>
      <c r="ALU195" s="298"/>
      <c r="ALV195" s="298"/>
      <c r="ALW195" s="298"/>
      <c r="ALX195" s="298"/>
      <c r="ALY195" s="298"/>
      <c r="ALZ195" s="298"/>
      <c r="AMA195" s="298"/>
      <c r="AMB195" s="298"/>
      <c r="AMC195" s="298"/>
      <c r="AMD195" s="298"/>
      <c r="AME195" s="298"/>
      <c r="AMF195" s="298"/>
      <c r="AMG195" s="298"/>
      <c r="AMH195" s="298"/>
      <c r="AMI195" s="298"/>
      <c r="AMJ195" s="298"/>
    </row>
    <row r="196" spans="1:1024" s="265" customFormat="1" ht="20.25" customHeight="1">
      <c r="A196" s="313">
        <v>4</v>
      </c>
      <c r="B196" s="314"/>
      <c r="C196" s="307" t="s">
        <v>1352</v>
      </c>
      <c r="D196" s="315" t="s">
        <v>1353</v>
      </c>
      <c r="E196" s="313" t="s">
        <v>1317</v>
      </c>
      <c r="F196" s="320" t="s">
        <v>1354</v>
      </c>
      <c r="G196" s="316">
        <f>G27</f>
        <v>12</v>
      </c>
      <c r="H196" s="316">
        <f t="shared" si="21"/>
        <v>10</v>
      </c>
      <c r="I196" s="313">
        <v>20</v>
      </c>
      <c r="J196" s="317">
        <f>G196/120*I196</f>
        <v>2</v>
      </c>
      <c r="K196" s="297"/>
      <c r="L196" s="297"/>
      <c r="M196" s="297"/>
      <c r="N196" s="297"/>
      <c r="O196" s="297"/>
      <c r="P196" s="297"/>
      <c r="Q196" s="297"/>
      <c r="R196" s="297"/>
      <c r="S196" s="297"/>
      <c r="T196" s="297"/>
      <c r="U196" s="297"/>
      <c r="V196" s="297"/>
      <c r="W196" s="297"/>
      <c r="X196" s="297"/>
      <c r="Y196" s="297"/>
      <c r="Z196" s="297"/>
      <c r="AA196" s="297"/>
      <c r="AB196" s="297"/>
      <c r="AC196" s="297"/>
      <c r="AD196" s="297"/>
      <c r="AE196" s="298"/>
      <c r="AF196" s="298"/>
      <c r="AG196" s="298"/>
      <c r="AH196" s="298"/>
      <c r="AI196" s="298"/>
      <c r="AJ196" s="298"/>
      <c r="AK196" s="298"/>
      <c r="AL196" s="298"/>
      <c r="AM196" s="298"/>
      <c r="AN196" s="298"/>
      <c r="AO196" s="298"/>
      <c r="AP196" s="298"/>
      <c r="AQ196" s="298"/>
      <c r="AR196" s="298"/>
      <c r="AS196" s="298"/>
      <c r="AT196" s="298"/>
      <c r="AU196" s="298"/>
      <c r="AV196" s="298"/>
      <c r="AW196" s="298"/>
      <c r="AX196" s="298"/>
      <c r="AY196" s="298"/>
      <c r="AZ196" s="298"/>
      <c r="BA196" s="298"/>
      <c r="BB196" s="298"/>
      <c r="BC196" s="298"/>
      <c r="BD196" s="298"/>
      <c r="BE196" s="298"/>
      <c r="BF196" s="298"/>
      <c r="BG196" s="298"/>
      <c r="BH196" s="298"/>
      <c r="BI196" s="298"/>
      <c r="BJ196" s="298"/>
      <c r="BK196" s="298"/>
      <c r="BL196" s="298"/>
      <c r="BM196" s="298"/>
      <c r="BN196" s="298"/>
      <c r="BO196" s="298"/>
      <c r="BP196" s="298"/>
      <c r="BQ196" s="298"/>
      <c r="BR196" s="298"/>
      <c r="BS196" s="298"/>
      <c r="BT196" s="298"/>
      <c r="BU196" s="298"/>
      <c r="BV196" s="298"/>
      <c r="BW196" s="298"/>
      <c r="BX196" s="298"/>
      <c r="BY196" s="298"/>
      <c r="BZ196" s="298"/>
      <c r="CA196" s="298"/>
      <c r="CB196" s="298"/>
      <c r="CC196" s="298"/>
      <c r="CD196" s="298"/>
      <c r="CE196" s="298"/>
      <c r="CF196" s="298"/>
      <c r="CG196" s="298"/>
      <c r="CH196" s="298"/>
      <c r="CI196" s="298"/>
      <c r="CJ196" s="298"/>
      <c r="CK196" s="298"/>
      <c r="CL196" s="298"/>
      <c r="CM196" s="298"/>
      <c r="CN196" s="298"/>
      <c r="CO196" s="298"/>
      <c r="CP196" s="298"/>
      <c r="CQ196" s="298"/>
      <c r="CR196" s="298"/>
      <c r="CS196" s="298"/>
      <c r="CT196" s="298"/>
      <c r="CU196" s="298"/>
      <c r="CV196" s="298"/>
      <c r="CW196" s="298"/>
      <c r="CX196" s="298"/>
      <c r="CY196" s="298"/>
      <c r="CZ196" s="298"/>
      <c r="DA196" s="298"/>
      <c r="DB196" s="298"/>
      <c r="DC196" s="298"/>
      <c r="DD196" s="298"/>
      <c r="DE196" s="298"/>
      <c r="DF196" s="298"/>
      <c r="DG196" s="298"/>
      <c r="DH196" s="298"/>
      <c r="DI196" s="298"/>
      <c r="DJ196" s="298"/>
      <c r="DK196" s="298"/>
      <c r="DL196" s="298"/>
      <c r="DM196" s="298"/>
      <c r="DN196" s="298"/>
      <c r="DO196" s="298"/>
      <c r="DP196" s="298"/>
      <c r="DQ196" s="298"/>
      <c r="DR196" s="298"/>
      <c r="DS196" s="298"/>
      <c r="DT196" s="298"/>
      <c r="DU196" s="298"/>
      <c r="DV196" s="298"/>
      <c r="DW196" s="298"/>
      <c r="DX196" s="298"/>
      <c r="DY196" s="298"/>
      <c r="DZ196" s="298"/>
      <c r="EA196" s="298"/>
      <c r="EB196" s="298"/>
      <c r="EC196" s="298"/>
      <c r="ED196" s="298"/>
      <c r="EE196" s="298"/>
      <c r="EF196" s="298"/>
      <c r="EG196" s="298"/>
      <c r="EH196" s="298"/>
      <c r="EI196" s="298"/>
      <c r="EJ196" s="298"/>
      <c r="EK196" s="298"/>
      <c r="EL196" s="298"/>
      <c r="EM196" s="298"/>
      <c r="EN196" s="298"/>
      <c r="EO196" s="298"/>
      <c r="EP196" s="298"/>
      <c r="EQ196" s="298"/>
      <c r="ER196" s="298"/>
      <c r="ES196" s="298"/>
      <c r="ET196" s="298"/>
      <c r="EU196" s="298"/>
      <c r="EV196" s="298"/>
      <c r="EW196" s="298"/>
      <c r="EX196" s="298"/>
      <c r="EY196" s="298"/>
      <c r="EZ196" s="298"/>
      <c r="FA196" s="298"/>
      <c r="FB196" s="298"/>
      <c r="FC196" s="298"/>
      <c r="FD196" s="298"/>
      <c r="FE196" s="298"/>
      <c r="FF196" s="298"/>
      <c r="FG196" s="298"/>
      <c r="FH196" s="298"/>
      <c r="FI196" s="298"/>
      <c r="FJ196" s="298"/>
      <c r="FK196" s="298"/>
      <c r="FL196" s="298"/>
      <c r="FM196" s="298"/>
      <c r="FN196" s="298"/>
      <c r="FO196" s="298"/>
      <c r="FP196" s="298"/>
      <c r="FQ196" s="298"/>
      <c r="FR196" s="298"/>
      <c r="FS196" s="298"/>
      <c r="FT196" s="298"/>
      <c r="FU196" s="298"/>
      <c r="FV196" s="298"/>
      <c r="FW196" s="298"/>
      <c r="FX196" s="298"/>
      <c r="FY196" s="298"/>
      <c r="FZ196" s="298"/>
      <c r="GA196" s="298"/>
      <c r="GB196" s="298"/>
      <c r="GC196" s="298"/>
      <c r="GD196" s="298"/>
      <c r="GE196" s="298"/>
      <c r="GF196" s="298"/>
      <c r="GG196" s="298"/>
      <c r="GH196" s="298"/>
      <c r="GI196" s="298"/>
      <c r="GJ196" s="298"/>
      <c r="GK196" s="298"/>
      <c r="GL196" s="298"/>
      <c r="GM196" s="298"/>
      <c r="GN196" s="298"/>
      <c r="GO196" s="298"/>
      <c r="GP196" s="298"/>
      <c r="GQ196" s="298"/>
      <c r="GR196" s="298"/>
      <c r="GS196" s="298"/>
      <c r="GT196" s="298"/>
      <c r="GU196" s="298"/>
      <c r="GV196" s="298"/>
      <c r="GW196" s="298"/>
      <c r="GX196" s="298"/>
      <c r="GY196" s="298"/>
      <c r="GZ196" s="298"/>
      <c r="HA196" s="298"/>
      <c r="HB196" s="298"/>
      <c r="HC196" s="298"/>
      <c r="HD196" s="298"/>
      <c r="HE196" s="298"/>
      <c r="HF196" s="298"/>
      <c r="HG196" s="298"/>
      <c r="HH196" s="298"/>
      <c r="HI196" s="298"/>
      <c r="HJ196" s="298"/>
      <c r="HK196" s="298"/>
      <c r="HL196" s="298"/>
      <c r="HM196" s="298"/>
      <c r="HN196" s="298"/>
      <c r="HO196" s="298"/>
      <c r="HP196" s="298"/>
      <c r="HQ196" s="298"/>
      <c r="HR196" s="298"/>
      <c r="HS196" s="298"/>
      <c r="HT196" s="298"/>
      <c r="HU196" s="298"/>
      <c r="HV196" s="298"/>
      <c r="HW196" s="298"/>
      <c r="HX196" s="298"/>
      <c r="HY196" s="298"/>
      <c r="HZ196" s="298"/>
      <c r="IA196" s="298"/>
      <c r="IB196" s="298"/>
      <c r="IC196" s="298"/>
      <c r="ID196" s="298"/>
      <c r="IE196" s="298"/>
      <c r="IF196" s="298"/>
      <c r="IG196" s="298"/>
      <c r="IH196" s="298"/>
      <c r="II196" s="298"/>
      <c r="IJ196" s="298"/>
      <c r="IK196" s="298"/>
      <c r="IL196" s="298"/>
      <c r="IM196" s="298"/>
      <c r="IN196" s="298"/>
      <c r="IO196" s="298"/>
      <c r="IP196" s="298"/>
      <c r="IQ196" s="298"/>
      <c r="IR196" s="298"/>
      <c r="IS196" s="298"/>
      <c r="IT196" s="298"/>
      <c r="IU196" s="298"/>
      <c r="IV196" s="298"/>
      <c r="IW196" s="298"/>
      <c r="IX196" s="298"/>
      <c r="IY196" s="298"/>
      <c r="IZ196" s="298"/>
      <c r="JA196" s="298"/>
      <c r="JB196" s="298"/>
      <c r="JC196" s="298"/>
      <c r="JD196" s="298"/>
      <c r="JE196" s="298"/>
      <c r="JF196" s="298"/>
      <c r="JG196" s="298"/>
      <c r="JH196" s="298"/>
      <c r="JI196" s="298"/>
      <c r="JJ196" s="298"/>
      <c r="JK196" s="298"/>
      <c r="JL196" s="298"/>
      <c r="JM196" s="298"/>
      <c r="JN196" s="298"/>
      <c r="JO196" s="298"/>
      <c r="JP196" s="298"/>
      <c r="JQ196" s="298"/>
      <c r="JR196" s="298"/>
      <c r="JS196" s="298"/>
      <c r="JT196" s="298"/>
      <c r="JU196" s="298"/>
      <c r="JV196" s="298"/>
      <c r="JW196" s="298"/>
      <c r="JX196" s="298"/>
      <c r="JY196" s="298"/>
      <c r="JZ196" s="298"/>
      <c r="KA196" s="298"/>
      <c r="KB196" s="298"/>
      <c r="KC196" s="298"/>
      <c r="KD196" s="298"/>
      <c r="KE196" s="298"/>
      <c r="KF196" s="298"/>
      <c r="KG196" s="298"/>
      <c r="KH196" s="298"/>
      <c r="KI196" s="298"/>
      <c r="KJ196" s="298"/>
      <c r="KK196" s="298"/>
      <c r="KL196" s="298"/>
      <c r="KM196" s="298"/>
      <c r="KN196" s="298"/>
      <c r="KO196" s="298"/>
      <c r="KP196" s="298"/>
      <c r="KQ196" s="298"/>
      <c r="KR196" s="298"/>
      <c r="KS196" s="298"/>
      <c r="KT196" s="298"/>
      <c r="KU196" s="298"/>
      <c r="KV196" s="298"/>
      <c r="KW196" s="298"/>
      <c r="KX196" s="298"/>
      <c r="KY196" s="298"/>
      <c r="KZ196" s="298"/>
      <c r="LA196" s="298"/>
      <c r="LB196" s="298"/>
      <c r="LC196" s="298"/>
      <c r="LD196" s="298"/>
      <c r="LE196" s="298"/>
      <c r="LF196" s="298"/>
      <c r="LG196" s="298"/>
      <c r="LH196" s="298"/>
      <c r="LI196" s="298"/>
      <c r="LJ196" s="298"/>
      <c r="LK196" s="298"/>
      <c r="LL196" s="298"/>
      <c r="LM196" s="298"/>
      <c r="LN196" s="298"/>
      <c r="LO196" s="298"/>
      <c r="LP196" s="298"/>
      <c r="LQ196" s="298"/>
      <c r="LR196" s="298"/>
      <c r="LS196" s="298"/>
      <c r="LT196" s="298"/>
      <c r="LU196" s="298"/>
      <c r="LV196" s="298"/>
      <c r="LW196" s="298"/>
      <c r="LX196" s="298"/>
      <c r="LY196" s="298"/>
      <c r="LZ196" s="298"/>
      <c r="MA196" s="298"/>
      <c r="MB196" s="298"/>
      <c r="MC196" s="298"/>
      <c r="MD196" s="298"/>
      <c r="ME196" s="298"/>
      <c r="MF196" s="298"/>
      <c r="MG196" s="298"/>
      <c r="MH196" s="298"/>
      <c r="MI196" s="298"/>
      <c r="MJ196" s="298"/>
      <c r="MK196" s="298"/>
      <c r="ML196" s="298"/>
      <c r="MM196" s="298"/>
      <c r="MN196" s="298"/>
      <c r="MO196" s="298"/>
      <c r="MP196" s="298"/>
      <c r="MQ196" s="298"/>
      <c r="MR196" s="298"/>
      <c r="MS196" s="298"/>
      <c r="MT196" s="298"/>
      <c r="MU196" s="298"/>
      <c r="MV196" s="298"/>
      <c r="MW196" s="298"/>
      <c r="MX196" s="298"/>
      <c r="MY196" s="298"/>
      <c r="MZ196" s="298"/>
      <c r="NA196" s="298"/>
      <c r="NB196" s="298"/>
      <c r="NC196" s="298"/>
      <c r="ND196" s="298"/>
      <c r="NE196" s="298"/>
      <c r="NF196" s="298"/>
      <c r="NG196" s="298"/>
      <c r="NH196" s="298"/>
      <c r="NI196" s="298"/>
      <c r="NJ196" s="298"/>
      <c r="NK196" s="298"/>
      <c r="NL196" s="298"/>
      <c r="NM196" s="298"/>
      <c r="NN196" s="298"/>
      <c r="NO196" s="298"/>
      <c r="NP196" s="298"/>
      <c r="NQ196" s="298"/>
      <c r="NR196" s="298"/>
      <c r="NS196" s="298"/>
      <c r="NT196" s="298"/>
      <c r="NU196" s="298"/>
      <c r="NV196" s="298"/>
      <c r="NW196" s="298"/>
      <c r="NX196" s="298"/>
      <c r="NY196" s="298"/>
      <c r="NZ196" s="298"/>
      <c r="OA196" s="298"/>
      <c r="OB196" s="298"/>
      <c r="OC196" s="298"/>
      <c r="OD196" s="298"/>
      <c r="OE196" s="298"/>
      <c r="OF196" s="298"/>
      <c r="OG196" s="298"/>
      <c r="OH196" s="298"/>
      <c r="OI196" s="298"/>
      <c r="OJ196" s="298"/>
      <c r="OK196" s="298"/>
      <c r="OL196" s="298"/>
      <c r="OM196" s="298"/>
      <c r="ON196" s="298"/>
      <c r="OO196" s="298"/>
      <c r="OP196" s="298"/>
      <c r="OQ196" s="298"/>
      <c r="OR196" s="298"/>
      <c r="OS196" s="298"/>
      <c r="OT196" s="298"/>
      <c r="OU196" s="298"/>
      <c r="OV196" s="298"/>
      <c r="OW196" s="298"/>
      <c r="OX196" s="298"/>
      <c r="OY196" s="298"/>
      <c r="OZ196" s="298"/>
      <c r="PA196" s="298"/>
      <c r="PB196" s="298"/>
      <c r="PC196" s="298"/>
      <c r="PD196" s="298"/>
      <c r="PE196" s="298"/>
      <c r="PF196" s="298"/>
      <c r="PG196" s="298"/>
      <c r="PH196" s="298"/>
      <c r="PI196" s="298"/>
      <c r="PJ196" s="298"/>
      <c r="PK196" s="298"/>
      <c r="PL196" s="298"/>
      <c r="PM196" s="298"/>
      <c r="PN196" s="298"/>
      <c r="PO196" s="298"/>
      <c r="PP196" s="298"/>
      <c r="PQ196" s="298"/>
      <c r="PR196" s="298"/>
      <c r="PS196" s="298"/>
      <c r="PT196" s="298"/>
      <c r="PU196" s="298"/>
      <c r="PV196" s="298"/>
      <c r="PW196" s="298"/>
      <c r="PX196" s="298"/>
      <c r="PY196" s="298"/>
      <c r="PZ196" s="298"/>
      <c r="QA196" s="298"/>
      <c r="QB196" s="298"/>
      <c r="QC196" s="298"/>
      <c r="QD196" s="298"/>
      <c r="QE196" s="298"/>
      <c r="QF196" s="298"/>
      <c r="QG196" s="298"/>
      <c r="QH196" s="298"/>
      <c r="QI196" s="298"/>
      <c r="QJ196" s="298"/>
      <c r="QK196" s="298"/>
      <c r="QL196" s="298"/>
      <c r="QM196" s="298"/>
      <c r="QN196" s="298"/>
      <c r="QO196" s="298"/>
      <c r="QP196" s="298"/>
      <c r="QQ196" s="298"/>
      <c r="QR196" s="298"/>
      <c r="QS196" s="298"/>
      <c r="QT196" s="298"/>
      <c r="QU196" s="298"/>
      <c r="QV196" s="298"/>
      <c r="QW196" s="298"/>
      <c r="QX196" s="298"/>
      <c r="QY196" s="298"/>
      <c r="QZ196" s="298"/>
      <c r="RA196" s="298"/>
      <c r="RB196" s="298"/>
      <c r="RC196" s="298"/>
      <c r="RD196" s="298"/>
      <c r="RE196" s="298"/>
      <c r="RF196" s="298"/>
      <c r="RG196" s="298"/>
      <c r="RH196" s="298"/>
      <c r="RI196" s="298"/>
      <c r="RJ196" s="298"/>
      <c r="RK196" s="298"/>
      <c r="RL196" s="298"/>
      <c r="RM196" s="298"/>
      <c r="RN196" s="298"/>
      <c r="RO196" s="298"/>
      <c r="RP196" s="298"/>
      <c r="RQ196" s="298"/>
      <c r="RR196" s="298"/>
      <c r="RS196" s="298"/>
      <c r="RT196" s="298"/>
      <c r="RU196" s="298"/>
      <c r="RV196" s="298"/>
      <c r="RW196" s="298"/>
      <c r="RX196" s="298"/>
      <c r="RY196" s="298"/>
      <c r="RZ196" s="298"/>
      <c r="SA196" s="298"/>
      <c r="SB196" s="298"/>
      <c r="SC196" s="298"/>
      <c r="SD196" s="298"/>
      <c r="SE196" s="298"/>
      <c r="SF196" s="298"/>
      <c r="SG196" s="298"/>
      <c r="SH196" s="298"/>
      <c r="SI196" s="298"/>
      <c r="SJ196" s="298"/>
      <c r="SK196" s="298"/>
      <c r="SL196" s="298"/>
      <c r="SM196" s="298"/>
      <c r="SN196" s="298"/>
      <c r="SO196" s="298"/>
      <c r="SP196" s="298"/>
      <c r="SQ196" s="298"/>
      <c r="SR196" s="298"/>
      <c r="SS196" s="298"/>
      <c r="ST196" s="298"/>
      <c r="SU196" s="298"/>
      <c r="SV196" s="298"/>
      <c r="SW196" s="298"/>
      <c r="SX196" s="298"/>
      <c r="SY196" s="298"/>
      <c r="SZ196" s="298"/>
      <c r="TA196" s="298"/>
      <c r="TB196" s="298"/>
      <c r="TC196" s="298"/>
      <c r="TD196" s="298"/>
      <c r="TE196" s="298"/>
      <c r="TF196" s="298"/>
      <c r="TG196" s="298"/>
      <c r="TH196" s="298"/>
      <c r="TI196" s="298"/>
      <c r="TJ196" s="298"/>
      <c r="TK196" s="298"/>
      <c r="TL196" s="298"/>
      <c r="TM196" s="298"/>
      <c r="TN196" s="298"/>
      <c r="TO196" s="298"/>
      <c r="TP196" s="298"/>
      <c r="TQ196" s="298"/>
      <c r="TR196" s="298"/>
      <c r="TS196" s="298"/>
      <c r="TT196" s="298"/>
      <c r="TU196" s="298"/>
      <c r="TV196" s="298"/>
      <c r="TW196" s="298"/>
      <c r="TX196" s="298"/>
      <c r="TY196" s="298"/>
      <c r="TZ196" s="298"/>
      <c r="UA196" s="298"/>
      <c r="UB196" s="298"/>
      <c r="UC196" s="298"/>
      <c r="UD196" s="298"/>
      <c r="UE196" s="298"/>
      <c r="UF196" s="298"/>
      <c r="UG196" s="298"/>
      <c r="UH196" s="298"/>
      <c r="UI196" s="298"/>
      <c r="UJ196" s="298"/>
      <c r="UK196" s="298"/>
      <c r="UL196" s="298"/>
      <c r="UM196" s="298"/>
      <c r="UN196" s="298"/>
      <c r="UO196" s="298"/>
      <c r="UP196" s="298"/>
      <c r="UQ196" s="298"/>
      <c r="UR196" s="298"/>
      <c r="US196" s="298"/>
      <c r="UT196" s="298"/>
      <c r="UU196" s="298"/>
      <c r="UV196" s="298"/>
      <c r="UW196" s="298"/>
      <c r="UX196" s="298"/>
      <c r="UY196" s="298"/>
      <c r="UZ196" s="298"/>
      <c r="VA196" s="298"/>
      <c r="VB196" s="298"/>
      <c r="VC196" s="298"/>
      <c r="VD196" s="298"/>
      <c r="VE196" s="298"/>
      <c r="VF196" s="298"/>
      <c r="VG196" s="298"/>
      <c r="VH196" s="298"/>
      <c r="VI196" s="298"/>
      <c r="VJ196" s="298"/>
      <c r="VK196" s="298"/>
      <c r="VL196" s="298"/>
      <c r="VM196" s="298"/>
      <c r="VN196" s="298"/>
      <c r="VO196" s="298"/>
      <c r="VP196" s="298"/>
      <c r="VQ196" s="298"/>
      <c r="VR196" s="298"/>
      <c r="VS196" s="298"/>
      <c r="VT196" s="298"/>
      <c r="VU196" s="298"/>
      <c r="VV196" s="298"/>
      <c r="VW196" s="298"/>
      <c r="VX196" s="298"/>
      <c r="VY196" s="298"/>
      <c r="VZ196" s="298"/>
      <c r="WA196" s="298"/>
      <c r="WB196" s="298"/>
      <c r="WC196" s="298"/>
      <c r="WD196" s="298"/>
      <c r="WE196" s="298"/>
      <c r="WF196" s="298"/>
      <c r="WG196" s="298"/>
      <c r="WH196" s="298"/>
      <c r="WI196" s="298"/>
      <c r="WJ196" s="298"/>
      <c r="WK196" s="298"/>
      <c r="WL196" s="298"/>
      <c r="WM196" s="298"/>
      <c r="WN196" s="298"/>
      <c r="WO196" s="298"/>
      <c r="WP196" s="298"/>
      <c r="WQ196" s="298"/>
      <c r="WR196" s="298"/>
      <c r="WS196" s="298"/>
      <c r="WT196" s="298"/>
      <c r="WU196" s="298"/>
      <c r="WV196" s="298"/>
      <c r="WW196" s="298"/>
      <c r="WX196" s="298"/>
      <c r="WY196" s="298"/>
      <c r="WZ196" s="298"/>
      <c r="XA196" s="298"/>
      <c r="XB196" s="298"/>
      <c r="XC196" s="298"/>
      <c r="XD196" s="298"/>
      <c r="XE196" s="298"/>
      <c r="XF196" s="298"/>
      <c r="XG196" s="298"/>
      <c r="XH196" s="298"/>
      <c r="XI196" s="298"/>
      <c r="XJ196" s="298"/>
      <c r="XK196" s="298"/>
      <c r="XL196" s="298"/>
      <c r="XM196" s="298"/>
      <c r="XN196" s="298"/>
      <c r="XO196" s="298"/>
      <c r="XP196" s="298"/>
      <c r="XQ196" s="298"/>
      <c r="XR196" s="298"/>
      <c r="XS196" s="298"/>
      <c r="XT196" s="298"/>
      <c r="XU196" s="298"/>
      <c r="XV196" s="298"/>
      <c r="XW196" s="298"/>
      <c r="XX196" s="298"/>
      <c r="XY196" s="298"/>
      <c r="XZ196" s="298"/>
      <c r="YA196" s="298"/>
      <c r="YB196" s="298"/>
      <c r="YC196" s="298"/>
      <c r="YD196" s="298"/>
      <c r="YE196" s="298"/>
      <c r="YF196" s="298"/>
      <c r="YG196" s="298"/>
      <c r="YH196" s="298"/>
      <c r="YI196" s="298"/>
      <c r="YJ196" s="298"/>
      <c r="YK196" s="298"/>
      <c r="YL196" s="298"/>
      <c r="YM196" s="298"/>
      <c r="YN196" s="298"/>
      <c r="YO196" s="298"/>
      <c r="YP196" s="298"/>
      <c r="YQ196" s="298"/>
      <c r="YR196" s="298"/>
      <c r="YS196" s="298"/>
      <c r="YT196" s="298"/>
      <c r="YU196" s="298"/>
      <c r="YV196" s="298"/>
      <c r="YW196" s="298"/>
      <c r="YX196" s="298"/>
      <c r="YY196" s="298"/>
      <c r="YZ196" s="298"/>
      <c r="ZA196" s="298"/>
      <c r="ZB196" s="298"/>
      <c r="ZC196" s="298"/>
      <c r="ZD196" s="298"/>
      <c r="ZE196" s="298"/>
      <c r="ZF196" s="298"/>
      <c r="ZG196" s="298"/>
      <c r="ZH196" s="298"/>
      <c r="ZI196" s="298"/>
      <c r="ZJ196" s="298"/>
      <c r="ZK196" s="298"/>
      <c r="ZL196" s="298"/>
      <c r="ZM196" s="298"/>
      <c r="ZN196" s="298"/>
      <c r="ZO196" s="298"/>
      <c r="ZP196" s="298"/>
      <c r="ZQ196" s="298"/>
      <c r="ZR196" s="298"/>
      <c r="ZS196" s="298"/>
      <c r="ZT196" s="298"/>
      <c r="ZU196" s="298"/>
      <c r="ZV196" s="298"/>
      <c r="ZW196" s="298"/>
      <c r="ZX196" s="298"/>
      <c r="ZY196" s="298"/>
      <c r="ZZ196" s="298"/>
      <c r="AAA196" s="298"/>
      <c r="AAB196" s="298"/>
      <c r="AAC196" s="298"/>
      <c r="AAD196" s="298"/>
      <c r="AAE196" s="298"/>
      <c r="AAF196" s="298"/>
      <c r="AAG196" s="298"/>
      <c r="AAH196" s="298"/>
      <c r="AAI196" s="298"/>
      <c r="AAJ196" s="298"/>
      <c r="AAK196" s="298"/>
      <c r="AAL196" s="298"/>
      <c r="AAM196" s="298"/>
      <c r="AAN196" s="298"/>
      <c r="AAO196" s="298"/>
      <c r="AAP196" s="298"/>
      <c r="AAQ196" s="298"/>
      <c r="AAR196" s="298"/>
      <c r="AAS196" s="298"/>
      <c r="AAT196" s="298"/>
      <c r="AAU196" s="298"/>
      <c r="AAV196" s="298"/>
      <c r="AAW196" s="298"/>
      <c r="AAX196" s="298"/>
      <c r="AAY196" s="298"/>
      <c r="AAZ196" s="298"/>
      <c r="ABA196" s="298"/>
      <c r="ABB196" s="298"/>
      <c r="ABC196" s="298"/>
      <c r="ABD196" s="298"/>
      <c r="ABE196" s="298"/>
      <c r="ABF196" s="298"/>
      <c r="ABG196" s="298"/>
      <c r="ABH196" s="298"/>
      <c r="ABI196" s="298"/>
      <c r="ABJ196" s="298"/>
      <c r="ABK196" s="298"/>
      <c r="ABL196" s="298"/>
      <c r="ABM196" s="298"/>
      <c r="ABN196" s="298"/>
      <c r="ABO196" s="298"/>
      <c r="ABP196" s="298"/>
      <c r="ABQ196" s="298"/>
      <c r="ABR196" s="298"/>
      <c r="ABS196" s="298"/>
      <c r="ABT196" s="298"/>
      <c r="ABU196" s="298"/>
      <c r="ABV196" s="298"/>
      <c r="ABW196" s="298"/>
      <c r="ABX196" s="298"/>
      <c r="ABY196" s="298"/>
      <c r="ABZ196" s="298"/>
      <c r="ACA196" s="298"/>
      <c r="ACB196" s="298"/>
      <c r="ACC196" s="298"/>
      <c r="ACD196" s="298"/>
      <c r="ACE196" s="298"/>
      <c r="ACF196" s="298"/>
      <c r="ACG196" s="298"/>
      <c r="ACH196" s="298"/>
      <c r="ACI196" s="298"/>
      <c r="ACJ196" s="298"/>
      <c r="ACK196" s="298"/>
      <c r="ACL196" s="298"/>
      <c r="ACM196" s="298"/>
      <c r="ACN196" s="298"/>
      <c r="ACO196" s="298"/>
      <c r="ACP196" s="298"/>
      <c r="ACQ196" s="298"/>
      <c r="ACR196" s="298"/>
      <c r="ACS196" s="298"/>
      <c r="ACT196" s="298"/>
      <c r="ACU196" s="298"/>
      <c r="ACV196" s="298"/>
      <c r="ACW196" s="298"/>
      <c r="ACX196" s="298"/>
      <c r="ACY196" s="298"/>
      <c r="ACZ196" s="298"/>
      <c r="ADA196" s="298"/>
      <c r="ADB196" s="298"/>
      <c r="ADC196" s="298"/>
      <c r="ADD196" s="298"/>
      <c r="ADE196" s="298"/>
      <c r="ADF196" s="298"/>
      <c r="ADG196" s="298"/>
      <c r="ADH196" s="298"/>
      <c r="ADI196" s="298"/>
      <c r="ADJ196" s="298"/>
      <c r="ADK196" s="298"/>
      <c r="ADL196" s="298"/>
      <c r="ADM196" s="298"/>
      <c r="ADN196" s="298"/>
      <c r="ADO196" s="298"/>
      <c r="ADP196" s="298"/>
      <c r="ADQ196" s="298"/>
      <c r="ADR196" s="298"/>
      <c r="ADS196" s="298"/>
      <c r="ADT196" s="298"/>
      <c r="ADU196" s="298"/>
      <c r="ADV196" s="298"/>
      <c r="ADW196" s="298"/>
      <c r="ADX196" s="298"/>
      <c r="ADY196" s="298"/>
      <c r="ADZ196" s="298"/>
      <c r="AEA196" s="298"/>
      <c r="AEB196" s="298"/>
      <c r="AEC196" s="298"/>
      <c r="AED196" s="298"/>
      <c r="AEE196" s="298"/>
      <c r="AEF196" s="298"/>
      <c r="AEG196" s="298"/>
      <c r="AEH196" s="298"/>
      <c r="AEI196" s="298"/>
      <c r="AEJ196" s="298"/>
      <c r="AEK196" s="298"/>
      <c r="AEL196" s="298"/>
      <c r="AEM196" s="298"/>
      <c r="AEN196" s="298"/>
      <c r="AEO196" s="298"/>
      <c r="AEP196" s="298"/>
      <c r="AEQ196" s="298"/>
      <c r="AER196" s="298"/>
      <c r="AES196" s="298"/>
      <c r="AET196" s="298"/>
      <c r="AEU196" s="298"/>
      <c r="AEV196" s="298"/>
      <c r="AEW196" s="298"/>
      <c r="AEX196" s="298"/>
      <c r="AEY196" s="298"/>
      <c r="AEZ196" s="298"/>
      <c r="AFA196" s="298"/>
      <c r="AFB196" s="298"/>
      <c r="AFC196" s="298"/>
      <c r="AFD196" s="298"/>
      <c r="AFE196" s="298"/>
      <c r="AFF196" s="298"/>
      <c r="AFG196" s="298"/>
      <c r="AFH196" s="298"/>
      <c r="AFI196" s="298"/>
      <c r="AFJ196" s="298"/>
      <c r="AFK196" s="298"/>
      <c r="AFL196" s="298"/>
      <c r="AFM196" s="298"/>
      <c r="AFN196" s="298"/>
      <c r="AFO196" s="298"/>
      <c r="AFP196" s="298"/>
      <c r="AFQ196" s="298"/>
      <c r="AFR196" s="298"/>
      <c r="AFS196" s="298"/>
      <c r="AFT196" s="298"/>
      <c r="AFU196" s="298"/>
      <c r="AFV196" s="298"/>
      <c r="AFW196" s="298"/>
      <c r="AFX196" s="298"/>
      <c r="AFY196" s="298"/>
      <c r="AFZ196" s="298"/>
      <c r="AGA196" s="298"/>
      <c r="AGB196" s="298"/>
      <c r="AGC196" s="298"/>
      <c r="AGD196" s="298"/>
      <c r="AGE196" s="298"/>
      <c r="AGF196" s="298"/>
      <c r="AGG196" s="298"/>
      <c r="AGH196" s="298"/>
      <c r="AGI196" s="298"/>
      <c r="AGJ196" s="298"/>
      <c r="AGK196" s="298"/>
      <c r="AGL196" s="298"/>
      <c r="AGM196" s="298"/>
      <c r="AGN196" s="298"/>
      <c r="AGO196" s="298"/>
      <c r="AGP196" s="298"/>
      <c r="AGQ196" s="298"/>
      <c r="AGR196" s="298"/>
      <c r="AGS196" s="298"/>
      <c r="AGT196" s="298"/>
      <c r="AGU196" s="298"/>
      <c r="AGV196" s="298"/>
      <c r="AGW196" s="298"/>
      <c r="AGX196" s="298"/>
      <c r="AGY196" s="298"/>
      <c r="AGZ196" s="298"/>
      <c r="AHA196" s="298"/>
      <c r="AHB196" s="298"/>
      <c r="AHC196" s="298"/>
      <c r="AHD196" s="298"/>
      <c r="AHE196" s="298"/>
      <c r="AHF196" s="298"/>
      <c r="AHG196" s="298"/>
      <c r="AHH196" s="298"/>
      <c r="AHI196" s="298"/>
      <c r="AHJ196" s="298"/>
      <c r="AHK196" s="298"/>
      <c r="AHL196" s="298"/>
      <c r="AHM196" s="298"/>
      <c r="AHN196" s="298"/>
      <c r="AHO196" s="298"/>
      <c r="AHP196" s="298"/>
      <c r="AHQ196" s="298"/>
      <c r="AHR196" s="298"/>
      <c r="AHS196" s="298"/>
      <c r="AHT196" s="298"/>
      <c r="AHU196" s="298"/>
      <c r="AHV196" s="298"/>
      <c r="AHW196" s="298"/>
      <c r="AHX196" s="298"/>
      <c r="AHY196" s="298"/>
      <c r="AHZ196" s="298"/>
      <c r="AIA196" s="298"/>
      <c r="AIB196" s="298"/>
      <c r="AIC196" s="298"/>
      <c r="AID196" s="298"/>
      <c r="AIE196" s="298"/>
      <c r="AIF196" s="298"/>
      <c r="AIG196" s="298"/>
      <c r="AIH196" s="298"/>
      <c r="AII196" s="298"/>
      <c r="AIJ196" s="298"/>
      <c r="AIK196" s="298"/>
      <c r="AIL196" s="298"/>
      <c r="AIM196" s="298"/>
      <c r="AIN196" s="298"/>
      <c r="AIO196" s="298"/>
      <c r="AIP196" s="298"/>
      <c r="AIQ196" s="298"/>
      <c r="AIR196" s="298"/>
      <c r="AIS196" s="298"/>
      <c r="AIT196" s="298"/>
      <c r="AIU196" s="298"/>
      <c r="AIV196" s="298"/>
      <c r="AIW196" s="298"/>
      <c r="AIX196" s="298"/>
      <c r="AIY196" s="298"/>
      <c r="AIZ196" s="298"/>
      <c r="AJA196" s="298"/>
      <c r="AJB196" s="298"/>
      <c r="AJC196" s="298"/>
      <c r="AJD196" s="298"/>
      <c r="AJE196" s="298"/>
      <c r="AJF196" s="298"/>
      <c r="AJG196" s="298"/>
      <c r="AJH196" s="298"/>
      <c r="AJI196" s="298"/>
      <c r="AJJ196" s="298"/>
      <c r="AJK196" s="298"/>
      <c r="AJL196" s="298"/>
      <c r="AJM196" s="298"/>
      <c r="AJN196" s="298"/>
      <c r="AJO196" s="298"/>
      <c r="AJP196" s="298"/>
      <c r="AJQ196" s="298"/>
      <c r="AJR196" s="298"/>
      <c r="AJS196" s="298"/>
      <c r="AJT196" s="298"/>
      <c r="AJU196" s="298"/>
      <c r="AJV196" s="298"/>
      <c r="AJW196" s="298"/>
      <c r="AJX196" s="298"/>
      <c r="AJY196" s="298"/>
      <c r="AJZ196" s="298"/>
      <c r="AKA196" s="298"/>
      <c r="AKB196" s="298"/>
      <c r="AKC196" s="298"/>
      <c r="AKD196" s="298"/>
      <c r="AKE196" s="298"/>
      <c r="AKF196" s="298"/>
      <c r="AKG196" s="298"/>
      <c r="AKH196" s="298"/>
      <c r="AKI196" s="298"/>
      <c r="AKJ196" s="298"/>
      <c r="AKK196" s="298"/>
      <c r="AKL196" s="298"/>
      <c r="AKM196" s="298"/>
      <c r="AKN196" s="298"/>
      <c r="AKO196" s="298"/>
      <c r="AKP196" s="298"/>
      <c r="AKQ196" s="298"/>
      <c r="AKR196" s="298"/>
      <c r="AKS196" s="298"/>
      <c r="AKT196" s="298"/>
      <c r="AKU196" s="298"/>
      <c r="AKV196" s="298"/>
      <c r="AKW196" s="298"/>
      <c r="AKX196" s="298"/>
      <c r="AKY196" s="298"/>
      <c r="AKZ196" s="298"/>
      <c r="ALA196" s="298"/>
      <c r="ALB196" s="298"/>
      <c r="ALC196" s="298"/>
      <c r="ALD196" s="298"/>
      <c r="ALE196" s="298"/>
      <c r="ALF196" s="298"/>
      <c r="ALG196" s="298"/>
      <c r="ALH196" s="298"/>
      <c r="ALI196" s="298"/>
      <c r="ALJ196" s="298"/>
      <c r="ALK196" s="298"/>
      <c r="ALL196" s="298"/>
      <c r="ALM196" s="298"/>
      <c r="ALN196" s="298"/>
      <c r="ALO196" s="298"/>
      <c r="ALP196" s="298"/>
      <c r="ALQ196" s="298"/>
      <c r="ALR196" s="298"/>
      <c r="ALS196" s="298"/>
      <c r="ALT196" s="298"/>
      <c r="ALU196" s="298"/>
      <c r="ALV196" s="298"/>
      <c r="ALW196" s="298"/>
      <c r="ALX196" s="298"/>
      <c r="ALY196" s="298"/>
      <c r="ALZ196" s="298"/>
      <c r="AMA196" s="298"/>
      <c r="AMB196" s="298"/>
      <c r="AMC196" s="298"/>
      <c r="AMD196" s="298"/>
      <c r="AME196" s="298"/>
      <c r="AMF196" s="298"/>
      <c r="AMG196" s="298"/>
      <c r="AMH196" s="298"/>
      <c r="AMI196" s="298"/>
      <c r="AMJ196" s="298"/>
    </row>
    <row r="197" spans="1:1024" s="280" customFormat="1" ht="20.25" customHeight="1">
      <c r="A197" s="313">
        <v>5</v>
      </c>
      <c r="B197" s="314" t="s">
        <v>1444</v>
      </c>
      <c r="C197" s="313" t="s">
        <v>1445</v>
      </c>
      <c r="D197" s="321" t="s">
        <v>1446</v>
      </c>
      <c r="E197" s="313" t="s">
        <v>1317</v>
      </c>
      <c r="F197" s="313">
        <v>6</v>
      </c>
      <c r="G197" s="316">
        <f>6840*1.2</f>
        <v>8208</v>
      </c>
      <c r="H197" s="316">
        <f t="shared" si="21"/>
        <v>6840</v>
      </c>
      <c r="I197" s="313">
        <v>20</v>
      </c>
      <c r="J197" s="317">
        <f>G197/120*I197</f>
        <v>1368</v>
      </c>
      <c r="K197" s="279"/>
      <c r="L197" s="279"/>
      <c r="M197" s="279"/>
      <c r="N197" s="279"/>
      <c r="O197" s="279"/>
      <c r="P197" s="279"/>
      <c r="Q197" s="279"/>
      <c r="R197" s="279"/>
      <c r="S197" s="279"/>
      <c r="T197" s="279"/>
      <c r="U197" s="279"/>
      <c r="V197" s="279"/>
      <c r="W197" s="279"/>
      <c r="X197" s="279"/>
      <c r="Y197" s="279"/>
      <c r="Z197" s="279"/>
      <c r="AA197" s="279"/>
      <c r="AB197" s="279"/>
      <c r="AC197" s="279"/>
      <c r="AD197" s="279"/>
    </row>
    <row r="198" spans="1:1024" s="265" customFormat="1" ht="20.25" customHeight="1">
      <c r="A198" s="313">
        <v>6</v>
      </c>
      <c r="B198" s="314" t="s">
        <v>1422</v>
      </c>
      <c r="C198" s="313" t="s">
        <v>1482</v>
      </c>
      <c r="D198" s="322" t="s">
        <v>1483</v>
      </c>
      <c r="E198" s="313" t="s">
        <v>1317</v>
      </c>
      <c r="F198" s="313">
        <v>48</v>
      </c>
      <c r="G198" s="316">
        <f>G82</f>
        <v>429</v>
      </c>
      <c r="H198" s="316">
        <f t="shared" si="21"/>
        <v>390</v>
      </c>
      <c r="I198" s="313">
        <v>10</v>
      </c>
      <c r="J198" s="317">
        <f>G198/110*I198</f>
        <v>39</v>
      </c>
      <c r="K198" s="279"/>
      <c r="L198" s="279"/>
      <c r="M198" s="279"/>
      <c r="N198" s="279"/>
      <c r="O198" s="279"/>
      <c r="P198" s="279"/>
      <c r="Q198" s="279"/>
      <c r="R198" s="279"/>
      <c r="S198" s="279"/>
      <c r="T198" s="279"/>
      <c r="U198" s="279"/>
      <c r="V198" s="279"/>
      <c r="W198" s="279"/>
      <c r="X198" s="279"/>
      <c r="Y198" s="279"/>
      <c r="Z198" s="279"/>
      <c r="AA198" s="279"/>
      <c r="AB198" s="279"/>
      <c r="AC198" s="279"/>
      <c r="AD198" s="279"/>
    </row>
    <row r="199" spans="1:1024" s="265" customFormat="1" ht="30" customHeight="1">
      <c r="A199" s="313">
        <v>7</v>
      </c>
      <c r="B199" s="314" t="s">
        <v>1722</v>
      </c>
      <c r="C199" s="335" t="s">
        <v>1768</v>
      </c>
      <c r="D199" s="336" t="s">
        <v>1724</v>
      </c>
      <c r="E199" s="313" t="s">
        <v>1317</v>
      </c>
      <c r="F199" s="330">
        <v>100</v>
      </c>
      <c r="G199" s="309">
        <f>300*1.2</f>
        <v>360</v>
      </c>
      <c r="H199" s="316">
        <f t="shared" si="21"/>
        <v>300</v>
      </c>
      <c r="I199" s="313">
        <v>20</v>
      </c>
      <c r="J199" s="317">
        <f t="shared" ref="J199:J205" si="22">G199/120*I199</f>
        <v>60</v>
      </c>
      <c r="K199" s="279"/>
      <c r="L199" s="279"/>
      <c r="M199" s="279"/>
      <c r="N199" s="279"/>
      <c r="O199" s="279"/>
      <c r="P199" s="279"/>
      <c r="Q199" s="279"/>
      <c r="R199" s="279"/>
      <c r="S199" s="279"/>
      <c r="T199" s="279"/>
      <c r="U199" s="279"/>
      <c r="V199" s="279"/>
      <c r="W199" s="279"/>
      <c r="X199" s="279"/>
      <c r="Y199" s="279"/>
      <c r="Z199" s="279"/>
      <c r="AA199" s="279"/>
      <c r="AB199" s="279"/>
      <c r="AC199" s="279"/>
      <c r="AD199" s="279"/>
    </row>
    <row r="200" spans="1:1024" s="265" customFormat="1" ht="30.75" customHeight="1">
      <c r="A200" s="313">
        <v>8</v>
      </c>
      <c r="B200" s="314" t="s">
        <v>1725</v>
      </c>
      <c r="C200" s="307" t="s">
        <v>1726</v>
      </c>
      <c r="D200" s="336" t="s">
        <v>1727</v>
      </c>
      <c r="E200" s="313" t="s">
        <v>1317</v>
      </c>
      <c r="F200" s="330">
        <v>100</v>
      </c>
      <c r="G200" s="309">
        <f>G175</f>
        <v>402</v>
      </c>
      <c r="H200" s="316">
        <f t="shared" si="21"/>
        <v>335</v>
      </c>
      <c r="I200" s="313">
        <v>20</v>
      </c>
      <c r="J200" s="317">
        <f t="shared" si="22"/>
        <v>67</v>
      </c>
      <c r="K200" s="279"/>
      <c r="L200" s="279"/>
      <c r="M200" s="279"/>
      <c r="N200" s="279"/>
      <c r="O200" s="279"/>
      <c r="P200" s="279"/>
      <c r="Q200" s="279"/>
      <c r="R200" s="279"/>
      <c r="S200" s="279"/>
      <c r="T200" s="279"/>
      <c r="U200" s="279"/>
      <c r="V200" s="279"/>
      <c r="W200" s="279"/>
      <c r="X200" s="279"/>
      <c r="Y200" s="279"/>
      <c r="Z200" s="279"/>
      <c r="AA200" s="279"/>
      <c r="AB200" s="279"/>
      <c r="AC200" s="279"/>
      <c r="AD200" s="279"/>
    </row>
    <row r="201" spans="1:1024" s="265" customFormat="1" ht="28.5" customHeight="1">
      <c r="A201" s="313">
        <v>9</v>
      </c>
      <c r="B201" s="314" t="s">
        <v>1728</v>
      </c>
      <c r="C201" s="307" t="s">
        <v>1729</v>
      </c>
      <c r="D201" s="336" t="s">
        <v>1730</v>
      </c>
      <c r="E201" s="313" t="s">
        <v>1317</v>
      </c>
      <c r="F201" s="330">
        <v>100</v>
      </c>
      <c r="G201" s="309">
        <f>G176</f>
        <v>480</v>
      </c>
      <c r="H201" s="316">
        <f t="shared" si="21"/>
        <v>400</v>
      </c>
      <c r="I201" s="313">
        <v>20</v>
      </c>
      <c r="J201" s="317">
        <f t="shared" si="22"/>
        <v>80</v>
      </c>
      <c r="K201" s="279"/>
      <c r="L201" s="279"/>
      <c r="M201" s="279"/>
      <c r="N201" s="279"/>
      <c r="O201" s="279"/>
      <c r="P201" s="279"/>
      <c r="Q201" s="279"/>
      <c r="R201" s="279"/>
      <c r="S201" s="279"/>
      <c r="T201" s="279"/>
      <c r="U201" s="279"/>
      <c r="V201" s="279"/>
      <c r="W201" s="279"/>
      <c r="X201" s="279"/>
      <c r="Y201" s="279"/>
      <c r="Z201" s="279"/>
      <c r="AA201" s="279"/>
      <c r="AB201" s="279"/>
      <c r="AC201" s="279"/>
      <c r="AD201" s="279"/>
    </row>
    <row r="202" spans="1:1024" s="265" customFormat="1" ht="27.75" customHeight="1">
      <c r="A202" s="313">
        <v>10</v>
      </c>
      <c r="B202" s="314" t="s">
        <v>1731</v>
      </c>
      <c r="C202" s="307" t="s">
        <v>1732</v>
      </c>
      <c r="D202" s="336" t="s">
        <v>1733</v>
      </c>
      <c r="E202" s="313" t="s">
        <v>1317</v>
      </c>
      <c r="F202" s="330">
        <v>100</v>
      </c>
      <c r="G202" s="309">
        <f>420*1.2</f>
        <v>504</v>
      </c>
      <c r="H202" s="316">
        <f t="shared" si="21"/>
        <v>420</v>
      </c>
      <c r="I202" s="313">
        <v>20</v>
      </c>
      <c r="J202" s="317">
        <f t="shared" si="22"/>
        <v>84</v>
      </c>
      <c r="K202" s="279"/>
      <c r="L202" s="279"/>
      <c r="M202" s="279"/>
      <c r="N202" s="279"/>
      <c r="O202" s="279"/>
      <c r="P202" s="279"/>
      <c r="Q202" s="279"/>
      <c r="R202" s="279"/>
      <c r="S202" s="279"/>
      <c r="T202" s="279"/>
      <c r="U202" s="279"/>
      <c r="V202" s="279"/>
      <c r="W202" s="279"/>
      <c r="X202" s="279"/>
      <c r="Y202" s="279"/>
      <c r="Z202" s="279"/>
      <c r="AA202" s="279"/>
      <c r="AB202" s="279"/>
      <c r="AC202" s="279"/>
      <c r="AD202" s="279"/>
    </row>
    <row r="203" spans="1:1024" s="265" customFormat="1" ht="43.5" customHeight="1">
      <c r="A203" s="313">
        <v>11</v>
      </c>
      <c r="B203" s="314" t="s">
        <v>1734</v>
      </c>
      <c r="C203" s="307" t="s">
        <v>1735</v>
      </c>
      <c r="D203" s="336" t="s">
        <v>1736</v>
      </c>
      <c r="E203" s="313" t="s">
        <v>1317</v>
      </c>
      <c r="F203" s="330">
        <v>100</v>
      </c>
      <c r="G203" s="309">
        <f>1080*1.2</f>
        <v>1296</v>
      </c>
      <c r="H203" s="316">
        <f t="shared" si="21"/>
        <v>1080</v>
      </c>
      <c r="I203" s="313">
        <v>20</v>
      </c>
      <c r="J203" s="317">
        <f t="shared" si="22"/>
        <v>216</v>
      </c>
      <c r="K203" s="279"/>
      <c r="L203" s="279"/>
      <c r="M203" s="279"/>
      <c r="N203" s="279"/>
      <c r="O203" s="279"/>
      <c r="P203" s="279"/>
      <c r="Q203" s="279"/>
      <c r="R203" s="279"/>
      <c r="S203" s="279"/>
      <c r="T203" s="279"/>
      <c r="U203" s="279"/>
      <c r="V203" s="279"/>
      <c r="W203" s="279"/>
      <c r="X203" s="279"/>
      <c r="Y203" s="279"/>
      <c r="Z203" s="279"/>
      <c r="AA203" s="279"/>
      <c r="AB203" s="279"/>
      <c r="AC203" s="279"/>
      <c r="AD203" s="279"/>
    </row>
    <row r="204" spans="1:1024" s="265" customFormat="1" ht="18.75" customHeight="1">
      <c r="A204" s="313">
        <v>12</v>
      </c>
      <c r="B204" s="314" t="s">
        <v>1762</v>
      </c>
      <c r="C204" s="313" t="s">
        <v>1763</v>
      </c>
      <c r="D204" s="321" t="s">
        <v>1764</v>
      </c>
      <c r="E204" s="313" t="s">
        <v>1317</v>
      </c>
      <c r="F204" s="313">
        <v>50</v>
      </c>
      <c r="G204" s="316">
        <f>660*1.2</f>
        <v>792</v>
      </c>
      <c r="H204" s="316">
        <f t="shared" si="21"/>
        <v>660</v>
      </c>
      <c r="I204" s="313">
        <v>20</v>
      </c>
      <c r="J204" s="317">
        <f t="shared" si="22"/>
        <v>132</v>
      </c>
      <c r="K204" s="279"/>
      <c r="L204" s="279"/>
      <c r="M204" s="279"/>
      <c r="N204" s="279"/>
      <c r="O204" s="279"/>
      <c r="P204" s="279"/>
      <c r="Q204" s="279"/>
      <c r="R204" s="279"/>
      <c r="S204" s="279"/>
      <c r="T204" s="279"/>
      <c r="U204" s="279"/>
      <c r="V204" s="279"/>
      <c r="W204" s="279"/>
      <c r="X204" s="279"/>
      <c r="Y204" s="279"/>
      <c r="Z204" s="279"/>
      <c r="AA204" s="279"/>
      <c r="AB204" s="279"/>
      <c r="AC204" s="279"/>
      <c r="AD204" s="279"/>
    </row>
    <row r="205" spans="1:1024" s="265" customFormat="1" ht="18.75" customHeight="1">
      <c r="A205" s="313">
        <v>13</v>
      </c>
      <c r="B205" s="314" t="s">
        <v>1769</v>
      </c>
      <c r="C205" s="313" t="s">
        <v>1445</v>
      </c>
      <c r="D205" s="321" t="s">
        <v>1764</v>
      </c>
      <c r="E205" s="313" t="s">
        <v>1317</v>
      </c>
      <c r="F205" s="313">
        <v>51</v>
      </c>
      <c r="G205" s="316">
        <f>660*1.2</f>
        <v>792</v>
      </c>
      <c r="H205" s="316">
        <f t="shared" si="21"/>
        <v>653.4</v>
      </c>
      <c r="I205" s="313">
        <v>21</v>
      </c>
      <c r="J205" s="317">
        <f t="shared" si="22"/>
        <v>138.6</v>
      </c>
      <c r="K205" s="279"/>
      <c r="L205" s="279"/>
      <c r="M205" s="279"/>
      <c r="N205" s="279"/>
      <c r="O205" s="279"/>
      <c r="P205" s="279"/>
      <c r="Q205" s="279"/>
      <c r="R205" s="279"/>
      <c r="S205" s="279"/>
      <c r="T205" s="279"/>
      <c r="U205" s="279"/>
      <c r="V205" s="279"/>
      <c r="W205" s="279"/>
      <c r="X205" s="279"/>
      <c r="Y205" s="279"/>
      <c r="Z205" s="279"/>
      <c r="AA205" s="279"/>
      <c r="AB205" s="279"/>
      <c r="AC205" s="279"/>
      <c r="AD205" s="279"/>
    </row>
    <row r="206" spans="1:1024" s="274" customFormat="1" ht="15.75" customHeight="1">
      <c r="A206" s="338"/>
      <c r="B206" s="339"/>
      <c r="C206" s="339"/>
      <c r="D206" s="339"/>
      <c r="E206" s="339"/>
      <c r="F206" s="339"/>
      <c r="G206" s="339"/>
      <c r="H206" s="339"/>
      <c r="I206" s="339"/>
      <c r="J206" s="340"/>
      <c r="K206" s="273"/>
      <c r="L206" s="273"/>
      <c r="M206" s="273"/>
      <c r="N206" s="273"/>
      <c r="O206" s="273"/>
      <c r="P206" s="273"/>
      <c r="Q206" s="273"/>
      <c r="R206" s="273"/>
      <c r="S206" s="273"/>
      <c r="T206" s="273"/>
      <c r="U206" s="273"/>
      <c r="V206" s="273"/>
      <c r="W206" s="273"/>
      <c r="X206" s="273"/>
      <c r="Y206" s="273"/>
      <c r="Z206" s="273"/>
      <c r="AA206" s="273"/>
      <c r="AB206" s="273"/>
      <c r="AC206" s="273"/>
      <c r="AD206" s="273"/>
    </row>
    <row r="207" spans="1:1024" s="270" customFormat="1" ht="29.1" customHeight="1">
      <c r="A207" s="849" t="s">
        <v>1770</v>
      </c>
      <c r="B207" s="849"/>
      <c r="C207" s="849"/>
      <c r="D207" s="849"/>
      <c r="E207" s="849"/>
      <c r="F207" s="849"/>
      <c r="G207" s="849"/>
      <c r="H207" s="849"/>
      <c r="I207" s="849"/>
      <c r="J207" s="849"/>
      <c r="K207" s="290"/>
      <c r="L207" s="289"/>
      <c r="M207" s="299"/>
      <c r="N207" s="289"/>
      <c r="O207" s="300"/>
      <c r="P207" s="289"/>
      <c r="Q207" s="301"/>
      <c r="R207" s="289"/>
      <c r="S207" s="300"/>
      <c r="T207" s="290"/>
      <c r="U207" s="290"/>
      <c r="V207" s="289"/>
      <c r="W207" s="299"/>
      <c r="X207" s="289"/>
      <c r="Y207" s="300"/>
      <c r="Z207" s="289"/>
      <c r="AA207" s="301"/>
      <c r="AB207" s="289"/>
      <c r="AC207" s="300"/>
      <c r="AD207" s="290"/>
      <c r="AE207" s="302"/>
      <c r="AG207" s="278"/>
      <c r="AI207" s="277"/>
      <c r="AK207" s="271"/>
      <c r="AM207" s="277"/>
      <c r="AN207" s="272"/>
      <c r="AO207" s="272"/>
      <c r="AQ207" s="278"/>
      <c r="AS207" s="277"/>
      <c r="AU207" s="271"/>
      <c r="AW207" s="277"/>
      <c r="AX207" s="272"/>
      <c r="AY207" s="272"/>
      <c r="BA207" s="278"/>
      <c r="BC207" s="277"/>
      <c r="BE207" s="271"/>
      <c r="BG207" s="277"/>
      <c r="BH207" s="272"/>
      <c r="BI207" s="272"/>
      <c r="BK207" s="278"/>
      <c r="BM207" s="277"/>
      <c r="BO207" s="271"/>
      <c r="BQ207" s="277"/>
      <c r="BR207" s="272"/>
      <c r="BS207" s="272"/>
      <c r="BU207" s="278"/>
      <c r="BW207" s="277"/>
      <c r="BY207" s="271"/>
      <c r="CA207" s="277"/>
      <c r="CB207" s="272"/>
      <c r="CC207" s="272"/>
      <c r="CE207" s="278"/>
      <c r="CG207" s="277"/>
      <c r="CI207" s="271"/>
      <c r="CK207" s="277"/>
      <c r="CL207" s="272"/>
      <c r="CM207" s="272"/>
      <c r="CO207" s="278"/>
      <c r="CQ207" s="277"/>
      <c r="CS207" s="271"/>
      <c r="CU207" s="277"/>
      <c r="CV207" s="272"/>
      <c r="CW207" s="272"/>
      <c r="CY207" s="278"/>
      <c r="DA207" s="277"/>
      <c r="DC207" s="271"/>
      <c r="DE207" s="277"/>
      <c r="DF207" s="272"/>
      <c r="DG207" s="272"/>
      <c r="DI207" s="278"/>
      <c r="DK207" s="277"/>
      <c r="DM207" s="271"/>
      <c r="DO207" s="277"/>
      <c r="DP207" s="272"/>
      <c r="DQ207" s="272"/>
      <c r="DS207" s="278"/>
      <c r="DU207" s="277"/>
      <c r="DW207" s="271"/>
      <c r="DY207" s="277"/>
      <c r="DZ207" s="272"/>
      <c r="EA207" s="272"/>
      <c r="EC207" s="278"/>
      <c r="EE207" s="277"/>
      <c r="EG207" s="271"/>
      <c r="EI207" s="277"/>
      <c r="EJ207" s="272"/>
      <c r="EK207" s="272"/>
      <c r="EM207" s="278"/>
      <c r="EO207" s="277"/>
      <c r="EQ207" s="271"/>
      <c r="ES207" s="277"/>
      <c r="ET207" s="272"/>
      <c r="EU207" s="272"/>
      <c r="EW207" s="278"/>
      <c r="EY207" s="277"/>
      <c r="FA207" s="271"/>
      <c r="FC207" s="277"/>
      <c r="FD207" s="272"/>
      <c r="FE207" s="272"/>
      <c r="FG207" s="278"/>
      <c r="FI207" s="277"/>
      <c r="FK207" s="271"/>
      <c r="FM207" s="277"/>
      <c r="FN207" s="272"/>
      <c r="FO207" s="272"/>
      <c r="FQ207" s="278"/>
      <c r="FS207" s="277"/>
      <c r="FU207" s="271"/>
      <c r="FW207" s="277"/>
      <c r="FX207" s="272"/>
      <c r="FY207" s="272"/>
      <c r="GA207" s="278"/>
      <c r="GC207" s="277"/>
      <c r="GE207" s="271"/>
      <c r="GG207" s="277"/>
      <c r="GH207" s="272"/>
      <c r="GI207" s="272"/>
      <c r="GK207" s="278"/>
      <c r="GM207" s="277"/>
      <c r="GO207" s="271"/>
      <c r="GQ207" s="277"/>
    </row>
    <row r="208" spans="1:1024" s="265" customFormat="1" ht="22.9" customHeight="1">
      <c r="A208" s="850" t="s">
        <v>1771</v>
      </c>
      <c r="B208" s="850"/>
      <c r="C208" s="850"/>
      <c r="D208" s="850"/>
      <c r="E208" s="850"/>
      <c r="F208" s="850"/>
      <c r="G208" s="850"/>
      <c r="H208" s="850"/>
      <c r="I208" s="850"/>
      <c r="J208" s="850"/>
      <c r="K208" s="297"/>
      <c r="L208" s="297"/>
      <c r="M208" s="297"/>
      <c r="N208" s="297"/>
      <c r="O208" s="297"/>
      <c r="P208" s="297"/>
      <c r="Q208" s="297"/>
      <c r="R208" s="297"/>
      <c r="S208" s="297"/>
      <c r="T208" s="297"/>
      <c r="U208" s="297"/>
      <c r="V208" s="297"/>
      <c r="W208" s="297"/>
      <c r="X208" s="297"/>
      <c r="Y208" s="297"/>
      <c r="Z208" s="297"/>
      <c r="AA208" s="297"/>
      <c r="AB208" s="297"/>
      <c r="AC208" s="297"/>
      <c r="AD208" s="297"/>
      <c r="AE208" s="298"/>
      <c r="AF208" s="298"/>
      <c r="AG208" s="298"/>
      <c r="AH208" s="298"/>
      <c r="AI208" s="298"/>
      <c r="AJ208" s="298"/>
      <c r="AK208" s="298"/>
      <c r="AL208" s="298"/>
      <c r="AM208" s="298"/>
      <c r="AN208" s="298"/>
      <c r="AO208" s="298"/>
      <c r="AP208" s="298"/>
      <c r="AQ208" s="298"/>
      <c r="AR208" s="298"/>
      <c r="AS208" s="298"/>
      <c r="AT208" s="298"/>
      <c r="AU208" s="298"/>
      <c r="AV208" s="298"/>
      <c r="AW208" s="298"/>
      <c r="AX208" s="298"/>
      <c r="AY208" s="298"/>
      <c r="AZ208" s="298"/>
      <c r="BA208" s="298"/>
      <c r="BB208" s="298"/>
      <c r="BC208" s="298"/>
      <c r="BD208" s="298"/>
      <c r="BE208" s="298"/>
      <c r="BF208" s="298"/>
      <c r="BG208" s="298"/>
      <c r="BH208" s="298"/>
      <c r="BI208" s="298"/>
      <c r="BJ208" s="298"/>
      <c r="BK208" s="298"/>
      <c r="BL208" s="298"/>
      <c r="BM208" s="298"/>
      <c r="BN208" s="298"/>
      <c r="BO208" s="298"/>
      <c r="BP208" s="298"/>
      <c r="BQ208" s="298"/>
      <c r="BR208" s="298"/>
      <c r="BS208" s="298"/>
      <c r="BT208" s="298"/>
      <c r="BU208" s="298"/>
      <c r="BV208" s="298"/>
      <c r="BW208" s="298"/>
      <c r="BX208" s="298"/>
      <c r="BY208" s="298"/>
      <c r="BZ208" s="298"/>
      <c r="CA208" s="298"/>
      <c r="CB208" s="298"/>
      <c r="CC208" s="298"/>
      <c r="CD208" s="298"/>
      <c r="CE208" s="298"/>
      <c r="CF208" s="298"/>
      <c r="CG208" s="298"/>
      <c r="CH208" s="298"/>
      <c r="CI208" s="298"/>
      <c r="CJ208" s="298"/>
      <c r="CK208" s="298"/>
      <c r="CL208" s="298"/>
      <c r="CM208" s="298"/>
      <c r="CN208" s="298"/>
      <c r="CO208" s="298"/>
      <c r="CP208" s="298"/>
      <c r="CQ208" s="298"/>
      <c r="CR208" s="298"/>
      <c r="CS208" s="298"/>
      <c r="CT208" s="298"/>
      <c r="CU208" s="298"/>
      <c r="CV208" s="298"/>
      <c r="CW208" s="298"/>
      <c r="CX208" s="298"/>
      <c r="CY208" s="298"/>
      <c r="CZ208" s="298"/>
      <c r="DA208" s="298"/>
      <c r="DB208" s="298"/>
      <c r="DC208" s="298"/>
      <c r="DD208" s="298"/>
      <c r="DE208" s="298"/>
      <c r="DF208" s="298"/>
      <c r="DG208" s="298"/>
      <c r="DH208" s="298"/>
      <c r="DI208" s="298"/>
      <c r="DJ208" s="298"/>
      <c r="DK208" s="298"/>
      <c r="DL208" s="298"/>
      <c r="DM208" s="298"/>
      <c r="DN208" s="298"/>
      <c r="DO208" s="298"/>
      <c r="DP208" s="298"/>
      <c r="DQ208" s="298"/>
      <c r="DR208" s="298"/>
      <c r="DS208" s="298"/>
      <c r="DT208" s="298"/>
      <c r="DU208" s="298"/>
      <c r="DV208" s="298"/>
      <c r="DW208" s="298"/>
      <c r="DX208" s="298"/>
      <c r="DY208" s="298"/>
      <c r="DZ208" s="298"/>
      <c r="EA208" s="298"/>
      <c r="EB208" s="298"/>
      <c r="EC208" s="298"/>
      <c r="ED208" s="298"/>
      <c r="EE208" s="298"/>
      <c r="EF208" s="298"/>
      <c r="EG208" s="298"/>
      <c r="EH208" s="298"/>
      <c r="EI208" s="298"/>
      <c r="EJ208" s="298"/>
      <c r="EK208" s="298"/>
      <c r="EL208" s="298"/>
      <c r="EM208" s="298"/>
      <c r="EN208" s="298"/>
      <c r="EO208" s="298"/>
      <c r="EP208" s="298"/>
      <c r="EQ208" s="298"/>
      <c r="ER208" s="298"/>
      <c r="ES208" s="298"/>
      <c r="ET208" s="298"/>
      <c r="EU208" s="298"/>
      <c r="EV208" s="298"/>
      <c r="EW208" s="298"/>
      <c r="EX208" s="298"/>
      <c r="EY208" s="298"/>
      <c r="EZ208" s="298"/>
      <c r="FA208" s="298"/>
      <c r="FB208" s="298"/>
      <c r="FC208" s="298"/>
      <c r="FD208" s="298"/>
      <c r="FE208" s="298"/>
      <c r="FF208" s="298"/>
      <c r="FG208" s="298"/>
      <c r="FH208" s="298"/>
      <c r="FI208" s="298"/>
      <c r="FJ208" s="298"/>
      <c r="FK208" s="298"/>
      <c r="FL208" s="298"/>
      <c r="FM208" s="298"/>
      <c r="FN208" s="298"/>
      <c r="FO208" s="298"/>
      <c r="FP208" s="298"/>
      <c r="FQ208" s="298"/>
      <c r="FR208" s="298"/>
      <c r="FS208" s="298"/>
      <c r="FT208" s="298"/>
      <c r="FU208" s="298"/>
      <c r="FV208" s="298"/>
      <c r="FW208" s="298"/>
      <c r="FX208" s="298"/>
      <c r="FY208" s="298"/>
      <c r="FZ208" s="298"/>
      <c r="GA208" s="298"/>
      <c r="GB208" s="298"/>
      <c r="GC208" s="298"/>
      <c r="GD208" s="298"/>
      <c r="GE208" s="298"/>
      <c r="GF208" s="298"/>
      <c r="GG208" s="298"/>
      <c r="GH208" s="298"/>
      <c r="GI208" s="298"/>
      <c r="GJ208" s="298"/>
      <c r="GK208" s="298"/>
      <c r="GL208" s="298"/>
      <c r="GM208" s="298"/>
      <c r="GN208" s="298"/>
      <c r="GO208" s="298"/>
      <c r="GP208" s="298"/>
      <c r="GQ208" s="298"/>
      <c r="GR208" s="298"/>
      <c r="GS208" s="298"/>
      <c r="GT208" s="298"/>
      <c r="GU208" s="298"/>
      <c r="GV208" s="298"/>
      <c r="GW208" s="298"/>
      <c r="GX208" s="298"/>
      <c r="GY208" s="298"/>
      <c r="GZ208" s="298"/>
      <c r="HA208" s="298"/>
      <c r="HB208" s="298"/>
      <c r="HC208" s="298"/>
      <c r="HD208" s="298"/>
      <c r="HE208" s="298"/>
      <c r="HF208" s="298"/>
      <c r="HG208" s="298"/>
      <c r="HH208" s="298"/>
      <c r="HI208" s="298"/>
      <c r="HJ208" s="298"/>
      <c r="HK208" s="298"/>
      <c r="HL208" s="298"/>
      <c r="HM208" s="298"/>
      <c r="HN208" s="298"/>
      <c r="HO208" s="298"/>
      <c r="HP208" s="298"/>
      <c r="HQ208" s="298"/>
      <c r="HR208" s="298"/>
      <c r="HS208" s="298"/>
      <c r="HT208" s="298"/>
      <c r="HU208" s="298"/>
      <c r="HV208" s="298"/>
      <c r="HW208" s="298"/>
      <c r="HX208" s="298"/>
      <c r="HY208" s="298"/>
      <c r="HZ208" s="298"/>
      <c r="IA208" s="298"/>
      <c r="IB208" s="298"/>
      <c r="IC208" s="298"/>
      <c r="ID208" s="298"/>
      <c r="IE208" s="298"/>
      <c r="IF208" s="298"/>
      <c r="IG208" s="298"/>
      <c r="IH208" s="298"/>
      <c r="II208" s="298"/>
      <c r="IJ208" s="298"/>
      <c r="IK208" s="298"/>
      <c r="IL208" s="298"/>
      <c r="IM208" s="298"/>
      <c r="IN208" s="298"/>
      <c r="IO208" s="298"/>
      <c r="IP208" s="298"/>
      <c r="IQ208" s="298"/>
      <c r="IR208" s="298"/>
      <c r="IS208" s="298"/>
      <c r="IT208" s="298"/>
      <c r="IU208" s="298"/>
      <c r="IV208" s="298"/>
      <c r="IW208" s="298"/>
      <c r="IX208" s="298"/>
      <c r="IY208" s="298"/>
      <c r="IZ208" s="298"/>
      <c r="JA208" s="298"/>
      <c r="JB208" s="298"/>
      <c r="JC208" s="298"/>
      <c r="JD208" s="298"/>
      <c r="JE208" s="298"/>
      <c r="JF208" s="298"/>
      <c r="JG208" s="298"/>
      <c r="JH208" s="298"/>
      <c r="JI208" s="298"/>
      <c r="JJ208" s="298"/>
      <c r="JK208" s="298"/>
      <c r="JL208" s="298"/>
      <c r="JM208" s="298"/>
      <c r="JN208" s="298"/>
      <c r="JO208" s="298"/>
      <c r="JP208" s="298"/>
      <c r="JQ208" s="298"/>
      <c r="JR208" s="298"/>
      <c r="JS208" s="298"/>
      <c r="JT208" s="298"/>
      <c r="JU208" s="298"/>
      <c r="JV208" s="298"/>
      <c r="JW208" s="298"/>
      <c r="JX208" s="298"/>
      <c r="JY208" s="298"/>
      <c r="JZ208" s="298"/>
      <c r="KA208" s="298"/>
      <c r="KB208" s="298"/>
      <c r="KC208" s="298"/>
      <c r="KD208" s="298"/>
      <c r="KE208" s="298"/>
      <c r="KF208" s="298"/>
      <c r="KG208" s="298"/>
      <c r="KH208" s="298"/>
      <c r="KI208" s="298"/>
      <c r="KJ208" s="298"/>
      <c r="KK208" s="298"/>
      <c r="KL208" s="298"/>
      <c r="KM208" s="298"/>
      <c r="KN208" s="298"/>
      <c r="KO208" s="298"/>
      <c r="KP208" s="298"/>
      <c r="KQ208" s="298"/>
      <c r="KR208" s="298"/>
      <c r="KS208" s="298"/>
      <c r="KT208" s="298"/>
      <c r="KU208" s="298"/>
      <c r="KV208" s="298"/>
      <c r="KW208" s="298"/>
      <c r="KX208" s="298"/>
      <c r="KY208" s="298"/>
      <c r="KZ208" s="298"/>
      <c r="LA208" s="298"/>
      <c r="LB208" s="298"/>
      <c r="LC208" s="298"/>
      <c r="LD208" s="298"/>
      <c r="LE208" s="298"/>
      <c r="LF208" s="298"/>
      <c r="LG208" s="298"/>
      <c r="LH208" s="298"/>
      <c r="LI208" s="298"/>
      <c r="LJ208" s="298"/>
      <c r="LK208" s="298"/>
      <c r="LL208" s="298"/>
      <c r="LM208" s="298"/>
      <c r="LN208" s="298"/>
      <c r="LO208" s="298"/>
      <c r="LP208" s="298"/>
      <c r="LQ208" s="298"/>
      <c r="LR208" s="298"/>
      <c r="LS208" s="298"/>
      <c r="LT208" s="298"/>
      <c r="LU208" s="298"/>
      <c r="LV208" s="298"/>
      <c r="LW208" s="298"/>
      <c r="LX208" s="298"/>
      <c r="LY208" s="298"/>
      <c r="LZ208" s="298"/>
      <c r="MA208" s="298"/>
      <c r="MB208" s="298"/>
      <c r="MC208" s="298"/>
      <c r="MD208" s="298"/>
      <c r="ME208" s="298"/>
      <c r="MF208" s="298"/>
      <c r="MG208" s="298"/>
      <c r="MH208" s="298"/>
      <c r="MI208" s="298"/>
      <c r="MJ208" s="298"/>
      <c r="MK208" s="298"/>
      <c r="ML208" s="298"/>
      <c r="MM208" s="298"/>
      <c r="MN208" s="298"/>
      <c r="MO208" s="298"/>
      <c r="MP208" s="298"/>
      <c r="MQ208" s="298"/>
      <c r="MR208" s="298"/>
      <c r="MS208" s="298"/>
      <c r="MT208" s="298"/>
      <c r="MU208" s="298"/>
      <c r="MV208" s="298"/>
      <c r="MW208" s="298"/>
      <c r="MX208" s="298"/>
      <c r="MY208" s="298"/>
      <c r="MZ208" s="298"/>
      <c r="NA208" s="298"/>
      <c r="NB208" s="298"/>
      <c r="NC208" s="298"/>
      <c r="ND208" s="298"/>
      <c r="NE208" s="298"/>
      <c r="NF208" s="298"/>
      <c r="NG208" s="298"/>
      <c r="NH208" s="298"/>
      <c r="NI208" s="298"/>
      <c r="NJ208" s="298"/>
      <c r="NK208" s="298"/>
      <c r="NL208" s="298"/>
      <c r="NM208" s="298"/>
      <c r="NN208" s="298"/>
      <c r="NO208" s="298"/>
      <c r="NP208" s="298"/>
      <c r="NQ208" s="298"/>
      <c r="NR208" s="298"/>
      <c r="NS208" s="298"/>
      <c r="NT208" s="298"/>
      <c r="NU208" s="298"/>
      <c r="NV208" s="298"/>
      <c r="NW208" s="298"/>
      <c r="NX208" s="298"/>
      <c r="NY208" s="298"/>
      <c r="NZ208" s="298"/>
      <c r="OA208" s="298"/>
      <c r="OB208" s="298"/>
      <c r="OC208" s="298"/>
      <c r="OD208" s="298"/>
      <c r="OE208" s="298"/>
      <c r="OF208" s="298"/>
      <c r="OG208" s="298"/>
      <c r="OH208" s="298"/>
      <c r="OI208" s="298"/>
      <c r="OJ208" s="298"/>
      <c r="OK208" s="298"/>
      <c r="OL208" s="298"/>
      <c r="OM208" s="298"/>
      <c r="ON208" s="298"/>
      <c r="OO208" s="298"/>
      <c r="OP208" s="298"/>
      <c r="OQ208" s="298"/>
      <c r="OR208" s="298"/>
      <c r="OS208" s="298"/>
      <c r="OT208" s="298"/>
      <c r="OU208" s="298"/>
      <c r="OV208" s="298"/>
      <c r="OW208" s="298"/>
      <c r="OX208" s="298"/>
      <c r="OY208" s="298"/>
      <c r="OZ208" s="298"/>
      <c r="PA208" s="298"/>
      <c r="PB208" s="298"/>
      <c r="PC208" s="298"/>
      <c r="PD208" s="298"/>
      <c r="PE208" s="298"/>
      <c r="PF208" s="298"/>
      <c r="PG208" s="298"/>
      <c r="PH208" s="298"/>
      <c r="PI208" s="298"/>
      <c r="PJ208" s="298"/>
      <c r="PK208" s="298"/>
      <c r="PL208" s="298"/>
      <c r="PM208" s="298"/>
      <c r="PN208" s="298"/>
      <c r="PO208" s="298"/>
      <c r="PP208" s="298"/>
      <c r="PQ208" s="298"/>
      <c r="PR208" s="298"/>
      <c r="PS208" s="298"/>
      <c r="PT208" s="298"/>
      <c r="PU208" s="298"/>
      <c r="PV208" s="298"/>
      <c r="PW208" s="298"/>
      <c r="PX208" s="298"/>
      <c r="PY208" s="298"/>
      <c r="PZ208" s="298"/>
      <c r="QA208" s="298"/>
      <c r="QB208" s="298"/>
      <c r="QC208" s="298"/>
      <c r="QD208" s="298"/>
      <c r="QE208" s="298"/>
      <c r="QF208" s="298"/>
      <c r="QG208" s="298"/>
      <c r="QH208" s="298"/>
      <c r="QI208" s="298"/>
      <c r="QJ208" s="298"/>
      <c r="QK208" s="298"/>
      <c r="QL208" s="298"/>
      <c r="QM208" s="298"/>
      <c r="QN208" s="298"/>
      <c r="QO208" s="298"/>
      <c r="QP208" s="298"/>
      <c r="QQ208" s="298"/>
      <c r="QR208" s="298"/>
      <c r="QS208" s="298"/>
      <c r="QT208" s="298"/>
      <c r="QU208" s="298"/>
      <c r="QV208" s="298"/>
      <c r="QW208" s="298"/>
      <c r="QX208" s="298"/>
      <c r="QY208" s="298"/>
      <c r="QZ208" s="298"/>
      <c r="RA208" s="298"/>
      <c r="RB208" s="298"/>
      <c r="RC208" s="298"/>
      <c r="RD208" s="298"/>
      <c r="RE208" s="298"/>
      <c r="RF208" s="298"/>
      <c r="RG208" s="298"/>
      <c r="RH208" s="298"/>
      <c r="RI208" s="298"/>
      <c r="RJ208" s="298"/>
      <c r="RK208" s="298"/>
      <c r="RL208" s="298"/>
      <c r="RM208" s="298"/>
      <c r="RN208" s="298"/>
      <c r="RO208" s="298"/>
      <c r="RP208" s="298"/>
      <c r="RQ208" s="298"/>
      <c r="RR208" s="298"/>
      <c r="RS208" s="298"/>
      <c r="RT208" s="298"/>
      <c r="RU208" s="298"/>
      <c r="RV208" s="298"/>
      <c r="RW208" s="298"/>
      <c r="RX208" s="298"/>
      <c r="RY208" s="298"/>
      <c r="RZ208" s="298"/>
      <c r="SA208" s="298"/>
      <c r="SB208" s="298"/>
      <c r="SC208" s="298"/>
      <c r="SD208" s="298"/>
      <c r="SE208" s="298"/>
      <c r="SF208" s="298"/>
      <c r="SG208" s="298"/>
      <c r="SH208" s="298"/>
      <c r="SI208" s="298"/>
      <c r="SJ208" s="298"/>
      <c r="SK208" s="298"/>
      <c r="SL208" s="298"/>
      <c r="SM208" s="298"/>
      <c r="SN208" s="298"/>
      <c r="SO208" s="298"/>
      <c r="SP208" s="298"/>
      <c r="SQ208" s="298"/>
      <c r="SR208" s="298"/>
      <c r="SS208" s="298"/>
      <c r="ST208" s="298"/>
      <c r="SU208" s="298"/>
      <c r="SV208" s="298"/>
      <c r="SW208" s="298"/>
      <c r="SX208" s="298"/>
      <c r="SY208" s="298"/>
      <c r="SZ208" s="298"/>
      <c r="TA208" s="298"/>
      <c r="TB208" s="298"/>
      <c r="TC208" s="298"/>
      <c r="TD208" s="298"/>
      <c r="TE208" s="298"/>
      <c r="TF208" s="298"/>
      <c r="TG208" s="298"/>
      <c r="TH208" s="298"/>
      <c r="TI208" s="298"/>
      <c r="TJ208" s="298"/>
      <c r="TK208" s="298"/>
      <c r="TL208" s="298"/>
      <c r="TM208" s="298"/>
      <c r="TN208" s="298"/>
      <c r="TO208" s="298"/>
      <c r="TP208" s="298"/>
      <c r="TQ208" s="298"/>
      <c r="TR208" s="298"/>
      <c r="TS208" s="298"/>
      <c r="TT208" s="298"/>
      <c r="TU208" s="298"/>
      <c r="TV208" s="298"/>
      <c r="TW208" s="298"/>
      <c r="TX208" s="298"/>
      <c r="TY208" s="298"/>
      <c r="TZ208" s="298"/>
      <c r="UA208" s="298"/>
      <c r="UB208" s="298"/>
      <c r="UC208" s="298"/>
      <c r="UD208" s="298"/>
      <c r="UE208" s="298"/>
      <c r="UF208" s="298"/>
      <c r="UG208" s="298"/>
      <c r="UH208" s="298"/>
      <c r="UI208" s="298"/>
      <c r="UJ208" s="298"/>
      <c r="UK208" s="298"/>
      <c r="UL208" s="298"/>
      <c r="UM208" s="298"/>
      <c r="UN208" s="298"/>
      <c r="UO208" s="298"/>
      <c r="UP208" s="298"/>
      <c r="UQ208" s="298"/>
      <c r="UR208" s="298"/>
      <c r="US208" s="298"/>
      <c r="UT208" s="298"/>
      <c r="UU208" s="298"/>
      <c r="UV208" s="298"/>
      <c r="UW208" s="298"/>
      <c r="UX208" s="298"/>
      <c r="UY208" s="298"/>
      <c r="UZ208" s="298"/>
      <c r="VA208" s="298"/>
      <c r="VB208" s="298"/>
      <c r="VC208" s="298"/>
      <c r="VD208" s="298"/>
      <c r="VE208" s="298"/>
      <c r="VF208" s="298"/>
      <c r="VG208" s="298"/>
      <c r="VH208" s="298"/>
      <c r="VI208" s="298"/>
      <c r="VJ208" s="298"/>
      <c r="VK208" s="298"/>
      <c r="VL208" s="298"/>
      <c r="VM208" s="298"/>
      <c r="VN208" s="298"/>
      <c r="VO208" s="298"/>
      <c r="VP208" s="298"/>
      <c r="VQ208" s="298"/>
      <c r="VR208" s="298"/>
      <c r="VS208" s="298"/>
      <c r="VT208" s="298"/>
      <c r="VU208" s="298"/>
      <c r="VV208" s="298"/>
      <c r="VW208" s="298"/>
      <c r="VX208" s="298"/>
      <c r="VY208" s="298"/>
      <c r="VZ208" s="298"/>
      <c r="WA208" s="298"/>
      <c r="WB208" s="298"/>
      <c r="WC208" s="298"/>
      <c r="WD208" s="298"/>
      <c r="WE208" s="298"/>
      <c r="WF208" s="298"/>
      <c r="WG208" s="298"/>
      <c r="WH208" s="298"/>
      <c r="WI208" s="298"/>
      <c r="WJ208" s="298"/>
      <c r="WK208" s="298"/>
      <c r="WL208" s="298"/>
      <c r="WM208" s="298"/>
      <c r="WN208" s="298"/>
      <c r="WO208" s="298"/>
      <c r="WP208" s="298"/>
      <c r="WQ208" s="298"/>
      <c r="WR208" s="298"/>
      <c r="WS208" s="298"/>
      <c r="WT208" s="298"/>
      <c r="WU208" s="298"/>
      <c r="WV208" s="298"/>
      <c r="WW208" s="298"/>
      <c r="WX208" s="298"/>
      <c r="WY208" s="298"/>
      <c r="WZ208" s="298"/>
      <c r="XA208" s="298"/>
      <c r="XB208" s="298"/>
      <c r="XC208" s="298"/>
      <c r="XD208" s="298"/>
      <c r="XE208" s="298"/>
      <c r="XF208" s="298"/>
      <c r="XG208" s="298"/>
      <c r="XH208" s="298"/>
      <c r="XI208" s="298"/>
      <c r="XJ208" s="298"/>
      <c r="XK208" s="298"/>
      <c r="XL208" s="298"/>
      <c r="XM208" s="298"/>
      <c r="XN208" s="298"/>
      <c r="XO208" s="298"/>
      <c r="XP208" s="298"/>
      <c r="XQ208" s="298"/>
      <c r="XR208" s="298"/>
      <c r="XS208" s="298"/>
      <c r="XT208" s="298"/>
      <c r="XU208" s="298"/>
      <c r="XV208" s="298"/>
      <c r="XW208" s="298"/>
      <c r="XX208" s="298"/>
      <c r="XY208" s="298"/>
      <c r="XZ208" s="298"/>
      <c r="YA208" s="298"/>
      <c r="YB208" s="298"/>
      <c r="YC208" s="298"/>
      <c r="YD208" s="298"/>
      <c r="YE208" s="298"/>
      <c r="YF208" s="298"/>
      <c r="YG208" s="298"/>
      <c r="YH208" s="298"/>
      <c r="YI208" s="298"/>
      <c r="YJ208" s="298"/>
      <c r="YK208" s="298"/>
      <c r="YL208" s="298"/>
      <c r="YM208" s="298"/>
      <c r="YN208" s="298"/>
      <c r="YO208" s="298"/>
      <c r="YP208" s="298"/>
      <c r="YQ208" s="298"/>
      <c r="YR208" s="298"/>
      <c r="YS208" s="298"/>
      <c r="YT208" s="298"/>
      <c r="YU208" s="298"/>
      <c r="YV208" s="298"/>
      <c r="YW208" s="298"/>
      <c r="YX208" s="298"/>
      <c r="YY208" s="298"/>
      <c r="YZ208" s="298"/>
      <c r="ZA208" s="298"/>
      <c r="ZB208" s="298"/>
      <c r="ZC208" s="298"/>
      <c r="ZD208" s="298"/>
      <c r="ZE208" s="298"/>
      <c r="ZF208" s="298"/>
      <c r="ZG208" s="298"/>
      <c r="ZH208" s="298"/>
      <c r="ZI208" s="298"/>
      <c r="ZJ208" s="298"/>
      <c r="ZK208" s="298"/>
      <c r="ZL208" s="298"/>
      <c r="ZM208" s="298"/>
      <c r="ZN208" s="298"/>
      <c r="ZO208" s="298"/>
      <c r="ZP208" s="298"/>
      <c r="ZQ208" s="298"/>
      <c r="ZR208" s="298"/>
      <c r="ZS208" s="298"/>
      <c r="ZT208" s="298"/>
      <c r="ZU208" s="298"/>
      <c r="ZV208" s="298"/>
      <c r="ZW208" s="298"/>
      <c r="ZX208" s="298"/>
      <c r="ZY208" s="298"/>
      <c r="ZZ208" s="298"/>
      <c r="AAA208" s="298"/>
      <c r="AAB208" s="298"/>
      <c r="AAC208" s="298"/>
      <c r="AAD208" s="298"/>
      <c r="AAE208" s="298"/>
      <c r="AAF208" s="298"/>
      <c r="AAG208" s="298"/>
      <c r="AAH208" s="298"/>
      <c r="AAI208" s="298"/>
      <c r="AAJ208" s="298"/>
      <c r="AAK208" s="298"/>
      <c r="AAL208" s="298"/>
      <c r="AAM208" s="298"/>
      <c r="AAN208" s="298"/>
      <c r="AAO208" s="298"/>
      <c r="AAP208" s="298"/>
      <c r="AAQ208" s="298"/>
      <c r="AAR208" s="298"/>
      <c r="AAS208" s="298"/>
      <c r="AAT208" s="298"/>
      <c r="AAU208" s="298"/>
      <c r="AAV208" s="298"/>
      <c r="AAW208" s="298"/>
      <c r="AAX208" s="298"/>
      <c r="AAY208" s="298"/>
      <c r="AAZ208" s="298"/>
      <c r="ABA208" s="298"/>
      <c r="ABB208" s="298"/>
      <c r="ABC208" s="298"/>
      <c r="ABD208" s="298"/>
      <c r="ABE208" s="298"/>
      <c r="ABF208" s="298"/>
      <c r="ABG208" s="298"/>
      <c r="ABH208" s="298"/>
      <c r="ABI208" s="298"/>
      <c r="ABJ208" s="298"/>
      <c r="ABK208" s="298"/>
      <c r="ABL208" s="298"/>
      <c r="ABM208" s="298"/>
      <c r="ABN208" s="298"/>
      <c r="ABO208" s="298"/>
      <c r="ABP208" s="298"/>
      <c r="ABQ208" s="298"/>
      <c r="ABR208" s="298"/>
      <c r="ABS208" s="298"/>
      <c r="ABT208" s="298"/>
      <c r="ABU208" s="298"/>
      <c r="ABV208" s="298"/>
      <c r="ABW208" s="298"/>
      <c r="ABX208" s="298"/>
      <c r="ABY208" s="298"/>
      <c r="ABZ208" s="298"/>
      <c r="ACA208" s="298"/>
      <c r="ACB208" s="298"/>
      <c r="ACC208" s="298"/>
      <c r="ACD208" s="298"/>
      <c r="ACE208" s="298"/>
      <c r="ACF208" s="298"/>
      <c r="ACG208" s="298"/>
      <c r="ACH208" s="298"/>
      <c r="ACI208" s="298"/>
      <c r="ACJ208" s="298"/>
      <c r="ACK208" s="298"/>
      <c r="ACL208" s="298"/>
      <c r="ACM208" s="298"/>
      <c r="ACN208" s="298"/>
      <c r="ACO208" s="298"/>
      <c r="ACP208" s="298"/>
      <c r="ACQ208" s="298"/>
      <c r="ACR208" s="298"/>
      <c r="ACS208" s="298"/>
      <c r="ACT208" s="298"/>
      <c r="ACU208" s="298"/>
      <c r="ACV208" s="298"/>
      <c r="ACW208" s="298"/>
      <c r="ACX208" s="298"/>
      <c r="ACY208" s="298"/>
      <c r="ACZ208" s="298"/>
      <c r="ADA208" s="298"/>
      <c r="ADB208" s="298"/>
      <c r="ADC208" s="298"/>
      <c r="ADD208" s="298"/>
      <c r="ADE208" s="298"/>
      <c r="ADF208" s="298"/>
      <c r="ADG208" s="298"/>
      <c r="ADH208" s="298"/>
      <c r="ADI208" s="298"/>
      <c r="ADJ208" s="298"/>
      <c r="ADK208" s="298"/>
      <c r="ADL208" s="298"/>
      <c r="ADM208" s="298"/>
      <c r="ADN208" s="298"/>
      <c r="ADO208" s="298"/>
      <c r="ADP208" s="298"/>
      <c r="ADQ208" s="298"/>
      <c r="ADR208" s="298"/>
      <c r="ADS208" s="298"/>
      <c r="ADT208" s="298"/>
      <c r="ADU208" s="298"/>
      <c r="ADV208" s="298"/>
      <c r="ADW208" s="298"/>
      <c r="ADX208" s="298"/>
      <c r="ADY208" s="298"/>
      <c r="ADZ208" s="298"/>
      <c r="AEA208" s="298"/>
      <c r="AEB208" s="298"/>
      <c r="AEC208" s="298"/>
      <c r="AED208" s="298"/>
      <c r="AEE208" s="298"/>
      <c r="AEF208" s="298"/>
      <c r="AEG208" s="298"/>
      <c r="AEH208" s="298"/>
      <c r="AEI208" s="298"/>
      <c r="AEJ208" s="298"/>
      <c r="AEK208" s="298"/>
      <c r="AEL208" s="298"/>
      <c r="AEM208" s="298"/>
      <c r="AEN208" s="298"/>
      <c r="AEO208" s="298"/>
      <c r="AEP208" s="298"/>
      <c r="AEQ208" s="298"/>
      <c r="AER208" s="298"/>
      <c r="AES208" s="298"/>
      <c r="AET208" s="298"/>
      <c r="AEU208" s="298"/>
      <c r="AEV208" s="298"/>
      <c r="AEW208" s="298"/>
      <c r="AEX208" s="298"/>
      <c r="AEY208" s="298"/>
      <c r="AEZ208" s="298"/>
      <c r="AFA208" s="298"/>
      <c r="AFB208" s="298"/>
      <c r="AFC208" s="298"/>
      <c r="AFD208" s="298"/>
      <c r="AFE208" s="298"/>
      <c r="AFF208" s="298"/>
      <c r="AFG208" s="298"/>
      <c r="AFH208" s="298"/>
      <c r="AFI208" s="298"/>
      <c r="AFJ208" s="298"/>
      <c r="AFK208" s="298"/>
      <c r="AFL208" s="298"/>
      <c r="AFM208" s="298"/>
      <c r="AFN208" s="298"/>
      <c r="AFO208" s="298"/>
      <c r="AFP208" s="298"/>
      <c r="AFQ208" s="298"/>
      <c r="AFR208" s="298"/>
      <c r="AFS208" s="298"/>
      <c r="AFT208" s="298"/>
      <c r="AFU208" s="298"/>
      <c r="AFV208" s="298"/>
      <c r="AFW208" s="298"/>
      <c r="AFX208" s="298"/>
      <c r="AFY208" s="298"/>
      <c r="AFZ208" s="298"/>
      <c r="AGA208" s="298"/>
      <c r="AGB208" s="298"/>
      <c r="AGC208" s="298"/>
      <c r="AGD208" s="298"/>
      <c r="AGE208" s="298"/>
      <c r="AGF208" s="298"/>
      <c r="AGG208" s="298"/>
      <c r="AGH208" s="298"/>
      <c r="AGI208" s="298"/>
      <c r="AGJ208" s="298"/>
      <c r="AGK208" s="298"/>
      <c r="AGL208" s="298"/>
      <c r="AGM208" s="298"/>
      <c r="AGN208" s="298"/>
      <c r="AGO208" s="298"/>
      <c r="AGP208" s="298"/>
      <c r="AGQ208" s="298"/>
      <c r="AGR208" s="298"/>
      <c r="AGS208" s="298"/>
      <c r="AGT208" s="298"/>
      <c r="AGU208" s="298"/>
      <c r="AGV208" s="298"/>
      <c r="AGW208" s="298"/>
      <c r="AGX208" s="298"/>
      <c r="AGY208" s="298"/>
      <c r="AGZ208" s="298"/>
      <c r="AHA208" s="298"/>
      <c r="AHB208" s="298"/>
      <c r="AHC208" s="298"/>
      <c r="AHD208" s="298"/>
      <c r="AHE208" s="298"/>
      <c r="AHF208" s="298"/>
      <c r="AHG208" s="298"/>
      <c r="AHH208" s="298"/>
      <c r="AHI208" s="298"/>
      <c r="AHJ208" s="298"/>
      <c r="AHK208" s="298"/>
      <c r="AHL208" s="298"/>
      <c r="AHM208" s="298"/>
      <c r="AHN208" s="298"/>
      <c r="AHO208" s="298"/>
      <c r="AHP208" s="298"/>
      <c r="AHQ208" s="298"/>
      <c r="AHR208" s="298"/>
      <c r="AHS208" s="298"/>
      <c r="AHT208" s="298"/>
      <c r="AHU208" s="298"/>
      <c r="AHV208" s="298"/>
      <c r="AHW208" s="298"/>
      <c r="AHX208" s="298"/>
      <c r="AHY208" s="298"/>
      <c r="AHZ208" s="298"/>
      <c r="AIA208" s="298"/>
      <c r="AIB208" s="298"/>
      <c r="AIC208" s="298"/>
      <c r="AID208" s="298"/>
      <c r="AIE208" s="298"/>
      <c r="AIF208" s="298"/>
      <c r="AIG208" s="298"/>
      <c r="AIH208" s="298"/>
      <c r="AII208" s="298"/>
      <c r="AIJ208" s="298"/>
      <c r="AIK208" s="298"/>
      <c r="AIL208" s="298"/>
      <c r="AIM208" s="298"/>
      <c r="AIN208" s="298"/>
      <c r="AIO208" s="298"/>
      <c r="AIP208" s="298"/>
      <c r="AIQ208" s="298"/>
      <c r="AIR208" s="298"/>
      <c r="AIS208" s="298"/>
      <c r="AIT208" s="298"/>
      <c r="AIU208" s="298"/>
      <c r="AIV208" s="298"/>
      <c r="AIW208" s="298"/>
      <c r="AIX208" s="298"/>
      <c r="AIY208" s="298"/>
      <c r="AIZ208" s="298"/>
      <c r="AJA208" s="298"/>
      <c r="AJB208" s="298"/>
      <c r="AJC208" s="298"/>
      <c r="AJD208" s="298"/>
      <c r="AJE208" s="298"/>
      <c r="AJF208" s="298"/>
      <c r="AJG208" s="298"/>
      <c r="AJH208" s="298"/>
      <c r="AJI208" s="298"/>
      <c r="AJJ208" s="298"/>
      <c r="AJK208" s="298"/>
      <c r="AJL208" s="298"/>
      <c r="AJM208" s="298"/>
      <c r="AJN208" s="298"/>
      <c r="AJO208" s="298"/>
      <c r="AJP208" s="298"/>
      <c r="AJQ208" s="298"/>
      <c r="AJR208" s="298"/>
      <c r="AJS208" s="298"/>
      <c r="AJT208" s="298"/>
      <c r="AJU208" s="298"/>
      <c r="AJV208" s="298"/>
      <c r="AJW208" s="298"/>
      <c r="AJX208" s="298"/>
      <c r="AJY208" s="298"/>
      <c r="AJZ208" s="298"/>
      <c r="AKA208" s="298"/>
      <c r="AKB208" s="298"/>
      <c r="AKC208" s="298"/>
      <c r="AKD208" s="298"/>
      <c r="AKE208" s="298"/>
      <c r="AKF208" s="298"/>
      <c r="AKG208" s="298"/>
      <c r="AKH208" s="298"/>
      <c r="AKI208" s="298"/>
      <c r="AKJ208" s="298"/>
      <c r="AKK208" s="298"/>
      <c r="AKL208" s="298"/>
      <c r="AKM208" s="298"/>
      <c r="AKN208" s="298"/>
      <c r="AKO208" s="298"/>
      <c r="AKP208" s="298"/>
      <c r="AKQ208" s="298"/>
      <c r="AKR208" s="298"/>
      <c r="AKS208" s="298"/>
      <c r="AKT208" s="298"/>
      <c r="AKU208" s="298"/>
      <c r="AKV208" s="298"/>
      <c r="AKW208" s="298"/>
      <c r="AKX208" s="298"/>
      <c r="AKY208" s="298"/>
      <c r="AKZ208" s="298"/>
      <c r="ALA208" s="298"/>
      <c r="ALB208" s="298"/>
      <c r="ALC208" s="298"/>
      <c r="ALD208" s="298"/>
      <c r="ALE208" s="298"/>
      <c r="ALF208" s="298"/>
      <c r="ALG208" s="298"/>
      <c r="ALH208" s="298"/>
      <c r="ALI208" s="298"/>
      <c r="ALJ208" s="298"/>
      <c r="ALK208" s="298"/>
      <c r="ALL208" s="298"/>
      <c r="ALM208" s="298"/>
      <c r="ALN208" s="298"/>
      <c r="ALO208" s="298"/>
      <c r="ALP208" s="298"/>
      <c r="ALQ208" s="298"/>
      <c r="ALR208" s="298"/>
      <c r="ALS208" s="298"/>
      <c r="ALT208" s="298"/>
      <c r="ALU208" s="298"/>
      <c r="ALV208" s="298"/>
      <c r="ALW208" s="298"/>
      <c r="ALX208" s="298"/>
      <c r="ALY208" s="298"/>
      <c r="ALZ208" s="298"/>
      <c r="AMA208" s="298"/>
      <c r="AMB208" s="298"/>
      <c r="AMC208" s="298"/>
      <c r="AMD208" s="298"/>
      <c r="AME208" s="298"/>
      <c r="AMF208" s="298"/>
      <c r="AMG208" s="298"/>
      <c r="AMH208" s="298"/>
      <c r="AMI208" s="298"/>
      <c r="AMJ208" s="298"/>
    </row>
    <row r="209" spans="1:1025" s="265" customFormat="1" ht="17.100000000000001" hidden="1" customHeight="1">
      <c r="A209" s="851" t="s">
        <v>1772</v>
      </c>
      <c r="B209" s="851"/>
      <c r="C209" s="851"/>
      <c r="D209" s="851"/>
      <c r="E209" s="851"/>
      <c r="F209" s="851"/>
      <c r="G209" s="341"/>
      <c r="H209" s="341"/>
      <c r="I209" s="342"/>
      <c r="J209" s="342"/>
      <c r="K209" s="297"/>
      <c r="L209" s="297"/>
      <c r="M209" s="297"/>
      <c r="N209" s="297"/>
      <c r="O209" s="297"/>
      <c r="P209" s="297"/>
      <c r="Q209" s="297"/>
      <c r="R209" s="297"/>
      <c r="S209" s="297"/>
      <c r="T209" s="297"/>
      <c r="U209" s="297"/>
      <c r="V209" s="297"/>
      <c r="W209" s="297"/>
      <c r="X209" s="297"/>
      <c r="Y209" s="297"/>
      <c r="Z209" s="297"/>
      <c r="AA209" s="297"/>
      <c r="AB209" s="297"/>
      <c r="AC209" s="297"/>
      <c r="AD209" s="297"/>
      <c r="AE209" s="298"/>
      <c r="AF209" s="298"/>
      <c r="AG209" s="298"/>
      <c r="AH209" s="298"/>
      <c r="AI209" s="298"/>
      <c r="AJ209" s="298"/>
      <c r="AK209" s="298"/>
      <c r="AL209" s="298"/>
      <c r="AM209" s="298"/>
      <c r="AN209" s="298"/>
      <c r="AO209" s="298"/>
      <c r="AP209" s="298"/>
      <c r="AQ209" s="298"/>
      <c r="AR209" s="298"/>
      <c r="AS209" s="298"/>
      <c r="AT209" s="298"/>
      <c r="AU209" s="298"/>
      <c r="AV209" s="298"/>
      <c r="AW209" s="298"/>
      <c r="AX209" s="298"/>
      <c r="AY209" s="298"/>
      <c r="AZ209" s="298"/>
      <c r="BA209" s="298"/>
      <c r="BB209" s="298"/>
      <c r="BC209" s="298"/>
      <c r="BD209" s="298"/>
      <c r="BE209" s="298"/>
      <c r="BF209" s="298"/>
      <c r="BG209" s="298"/>
      <c r="BH209" s="298"/>
      <c r="BI209" s="298"/>
      <c r="BJ209" s="298"/>
      <c r="BK209" s="298"/>
      <c r="BL209" s="298"/>
      <c r="BM209" s="298"/>
      <c r="BN209" s="298"/>
      <c r="BO209" s="298"/>
      <c r="BP209" s="298"/>
      <c r="BQ209" s="298"/>
      <c r="BR209" s="298"/>
      <c r="BS209" s="298"/>
      <c r="BT209" s="298"/>
      <c r="BU209" s="298"/>
      <c r="BV209" s="298"/>
      <c r="BW209" s="298"/>
      <c r="BX209" s="298"/>
      <c r="BY209" s="298"/>
      <c r="BZ209" s="298"/>
      <c r="CA209" s="298"/>
      <c r="CB209" s="298"/>
      <c r="CC209" s="298"/>
      <c r="CD209" s="298"/>
      <c r="CE209" s="298"/>
      <c r="CF209" s="298"/>
      <c r="CG209" s="298"/>
      <c r="CH209" s="298"/>
      <c r="CI209" s="298"/>
      <c r="CJ209" s="298"/>
      <c r="CK209" s="298"/>
      <c r="CL209" s="298"/>
      <c r="CM209" s="298"/>
      <c r="CN209" s="298"/>
      <c r="CO209" s="298"/>
      <c r="CP209" s="298"/>
      <c r="CQ209" s="298"/>
      <c r="CR209" s="298"/>
      <c r="CS209" s="298"/>
      <c r="CT209" s="298"/>
      <c r="CU209" s="298"/>
      <c r="CV209" s="298"/>
      <c r="CW209" s="298"/>
      <c r="CX209" s="298"/>
      <c r="CY209" s="298"/>
      <c r="CZ209" s="298"/>
      <c r="DA209" s="298"/>
      <c r="DB209" s="298"/>
      <c r="DC209" s="298"/>
      <c r="DD209" s="298"/>
      <c r="DE209" s="298"/>
      <c r="DF209" s="298"/>
      <c r="DG209" s="298"/>
      <c r="DH209" s="298"/>
      <c r="DI209" s="298"/>
      <c r="DJ209" s="298"/>
      <c r="DK209" s="298"/>
      <c r="DL209" s="298"/>
      <c r="DM209" s="298"/>
      <c r="DN209" s="298"/>
      <c r="DO209" s="298"/>
      <c r="DP209" s="298"/>
      <c r="DQ209" s="298"/>
      <c r="DR209" s="298"/>
      <c r="DS209" s="298"/>
      <c r="DT209" s="298"/>
      <c r="DU209" s="298"/>
      <c r="DV209" s="298"/>
      <c r="DW209" s="298"/>
      <c r="DX209" s="298"/>
      <c r="DY209" s="298"/>
      <c r="DZ209" s="298"/>
      <c r="EA209" s="298"/>
      <c r="EB209" s="298"/>
      <c r="EC209" s="298"/>
      <c r="ED209" s="298"/>
      <c r="EE209" s="298"/>
      <c r="EF209" s="298"/>
      <c r="EG209" s="298"/>
      <c r="EH209" s="298"/>
      <c r="EI209" s="298"/>
      <c r="EJ209" s="298"/>
      <c r="EK209" s="298"/>
      <c r="EL209" s="298"/>
      <c r="EM209" s="298"/>
      <c r="EN209" s="298"/>
      <c r="EO209" s="298"/>
      <c r="EP209" s="298"/>
      <c r="EQ209" s="298"/>
      <c r="ER209" s="298"/>
      <c r="ES209" s="298"/>
      <c r="ET209" s="298"/>
      <c r="EU209" s="298"/>
      <c r="EV209" s="298"/>
      <c r="EW209" s="298"/>
      <c r="EX209" s="298"/>
      <c r="EY209" s="298"/>
      <c r="EZ209" s="298"/>
      <c r="FA209" s="298"/>
      <c r="FB209" s="298"/>
      <c r="FC209" s="298"/>
      <c r="FD209" s="298"/>
      <c r="FE209" s="298"/>
      <c r="FF209" s="298"/>
      <c r="FG209" s="298"/>
      <c r="FH209" s="298"/>
      <c r="FI209" s="298"/>
      <c r="FJ209" s="298"/>
      <c r="FK209" s="298"/>
      <c r="FL209" s="298"/>
      <c r="FM209" s="298"/>
      <c r="FN209" s="298"/>
      <c r="FO209" s="298"/>
      <c r="FP209" s="298"/>
      <c r="FQ209" s="298"/>
      <c r="FR209" s="298"/>
      <c r="FS209" s="298"/>
      <c r="FT209" s="298"/>
      <c r="FU209" s="298"/>
      <c r="FV209" s="298"/>
      <c r="FW209" s="298"/>
      <c r="FX209" s="298"/>
      <c r="FY209" s="298"/>
      <c r="FZ209" s="298"/>
      <c r="GA209" s="298"/>
      <c r="GB209" s="298"/>
      <c r="GC209" s="298"/>
      <c r="GD209" s="298"/>
      <c r="GE209" s="298"/>
      <c r="GF209" s="298"/>
      <c r="GG209" s="298"/>
      <c r="GH209" s="298"/>
      <c r="GI209" s="298"/>
      <c r="GJ209" s="298"/>
      <c r="GK209" s="298"/>
      <c r="GL209" s="298"/>
      <c r="GM209" s="298"/>
      <c r="GN209" s="298"/>
      <c r="GO209" s="298"/>
      <c r="GP209" s="298"/>
      <c r="GQ209" s="298"/>
      <c r="GR209" s="298"/>
      <c r="GS209" s="298"/>
      <c r="GT209" s="298"/>
      <c r="GU209" s="298"/>
      <c r="GV209" s="298"/>
      <c r="GW209" s="298"/>
      <c r="GX209" s="298"/>
      <c r="GY209" s="298"/>
      <c r="GZ209" s="298"/>
      <c r="HA209" s="298"/>
      <c r="HB209" s="298"/>
      <c r="HC209" s="298"/>
      <c r="HD209" s="298"/>
      <c r="HE209" s="298"/>
      <c r="HF209" s="298"/>
      <c r="HG209" s="298"/>
      <c r="HH209" s="298"/>
      <c r="HI209" s="298"/>
      <c r="HJ209" s="298"/>
      <c r="HK209" s="298"/>
      <c r="HL209" s="298"/>
      <c r="HM209" s="298"/>
      <c r="HN209" s="298"/>
      <c r="HO209" s="298"/>
      <c r="HP209" s="298"/>
      <c r="HQ209" s="298"/>
      <c r="HR209" s="298"/>
      <c r="HS209" s="298"/>
      <c r="HT209" s="298"/>
      <c r="HU209" s="298"/>
      <c r="HV209" s="298"/>
      <c r="HW209" s="298"/>
      <c r="HX209" s="298"/>
      <c r="HY209" s="298"/>
      <c r="HZ209" s="298"/>
      <c r="IA209" s="298"/>
      <c r="IB209" s="298"/>
      <c r="IC209" s="298"/>
      <c r="ID209" s="298"/>
      <c r="IE209" s="298"/>
      <c r="IF209" s="298"/>
      <c r="IG209" s="298"/>
      <c r="IH209" s="298"/>
      <c r="II209" s="298"/>
      <c r="IJ209" s="298"/>
      <c r="IK209" s="298"/>
      <c r="IL209" s="298"/>
      <c r="IM209" s="298"/>
      <c r="IN209" s="298"/>
      <c r="IO209" s="298"/>
      <c r="IP209" s="298"/>
      <c r="IQ209" s="298"/>
      <c r="IR209" s="298"/>
      <c r="IS209" s="298"/>
      <c r="IT209" s="298"/>
      <c r="IU209" s="298"/>
      <c r="IV209" s="298"/>
      <c r="IW209" s="298"/>
      <c r="IX209" s="298"/>
      <c r="IY209" s="298"/>
      <c r="IZ209" s="298"/>
      <c r="JA209" s="298"/>
      <c r="JB209" s="298"/>
      <c r="JC209" s="298"/>
      <c r="JD209" s="298"/>
      <c r="JE209" s="298"/>
      <c r="JF209" s="298"/>
      <c r="JG209" s="298"/>
      <c r="JH209" s="298"/>
      <c r="JI209" s="298"/>
      <c r="JJ209" s="298"/>
      <c r="JK209" s="298"/>
      <c r="JL209" s="298"/>
      <c r="JM209" s="298"/>
      <c r="JN209" s="298"/>
      <c r="JO209" s="298"/>
      <c r="JP209" s="298"/>
      <c r="JQ209" s="298"/>
      <c r="JR209" s="298"/>
      <c r="JS209" s="298"/>
      <c r="JT209" s="298"/>
      <c r="JU209" s="298"/>
      <c r="JV209" s="298"/>
      <c r="JW209" s="298"/>
      <c r="JX209" s="298"/>
      <c r="JY209" s="298"/>
      <c r="JZ209" s="298"/>
      <c r="KA209" s="298"/>
      <c r="KB209" s="298"/>
      <c r="KC209" s="298"/>
      <c r="KD209" s="298"/>
      <c r="KE209" s="298"/>
      <c r="KF209" s="298"/>
      <c r="KG209" s="298"/>
      <c r="KH209" s="298"/>
      <c r="KI209" s="298"/>
      <c r="KJ209" s="298"/>
      <c r="KK209" s="298"/>
      <c r="KL209" s="298"/>
      <c r="KM209" s="298"/>
      <c r="KN209" s="298"/>
      <c r="KO209" s="298"/>
      <c r="KP209" s="298"/>
      <c r="KQ209" s="298"/>
      <c r="KR209" s="298"/>
      <c r="KS209" s="298"/>
      <c r="KT209" s="298"/>
      <c r="KU209" s="298"/>
      <c r="KV209" s="298"/>
      <c r="KW209" s="298"/>
      <c r="KX209" s="298"/>
      <c r="KY209" s="298"/>
      <c r="KZ209" s="298"/>
      <c r="LA209" s="298"/>
      <c r="LB209" s="298"/>
      <c r="LC209" s="298"/>
      <c r="LD209" s="298"/>
      <c r="LE209" s="298"/>
      <c r="LF209" s="298"/>
      <c r="LG209" s="298"/>
      <c r="LH209" s="298"/>
      <c r="LI209" s="298"/>
      <c r="LJ209" s="298"/>
      <c r="LK209" s="298"/>
      <c r="LL209" s="298"/>
      <c r="LM209" s="298"/>
      <c r="LN209" s="298"/>
      <c r="LO209" s="298"/>
      <c r="LP209" s="298"/>
      <c r="LQ209" s="298"/>
      <c r="LR209" s="298"/>
      <c r="LS209" s="298"/>
      <c r="LT209" s="298"/>
      <c r="LU209" s="298"/>
      <c r="LV209" s="298"/>
      <c r="LW209" s="298"/>
      <c r="LX209" s="298"/>
      <c r="LY209" s="298"/>
      <c r="LZ209" s="298"/>
      <c r="MA209" s="298"/>
      <c r="MB209" s="298"/>
      <c r="MC209" s="298"/>
      <c r="MD209" s="298"/>
      <c r="ME209" s="298"/>
      <c r="MF209" s="298"/>
      <c r="MG209" s="298"/>
      <c r="MH209" s="298"/>
      <c r="MI209" s="298"/>
      <c r="MJ209" s="298"/>
      <c r="MK209" s="298"/>
      <c r="ML209" s="298"/>
      <c r="MM209" s="298"/>
      <c r="MN209" s="298"/>
      <c r="MO209" s="298"/>
      <c r="MP209" s="298"/>
      <c r="MQ209" s="298"/>
      <c r="MR209" s="298"/>
      <c r="MS209" s="298"/>
      <c r="MT209" s="298"/>
      <c r="MU209" s="298"/>
      <c r="MV209" s="298"/>
      <c r="MW209" s="298"/>
      <c r="MX209" s="298"/>
      <c r="MY209" s="298"/>
      <c r="MZ209" s="298"/>
      <c r="NA209" s="298"/>
      <c r="NB209" s="298"/>
      <c r="NC209" s="298"/>
      <c r="ND209" s="298"/>
      <c r="NE209" s="298"/>
      <c r="NF209" s="298"/>
      <c r="NG209" s="298"/>
      <c r="NH209" s="298"/>
      <c r="NI209" s="298"/>
      <c r="NJ209" s="298"/>
      <c r="NK209" s="298"/>
      <c r="NL209" s="298"/>
      <c r="NM209" s="298"/>
      <c r="NN209" s="298"/>
      <c r="NO209" s="298"/>
      <c r="NP209" s="298"/>
      <c r="NQ209" s="298"/>
      <c r="NR209" s="298"/>
      <c r="NS209" s="298"/>
      <c r="NT209" s="298"/>
      <c r="NU209" s="298"/>
      <c r="NV209" s="298"/>
      <c r="NW209" s="298"/>
      <c r="NX209" s="298"/>
      <c r="NY209" s="298"/>
      <c r="NZ209" s="298"/>
      <c r="OA209" s="298"/>
      <c r="OB209" s="298"/>
      <c r="OC209" s="298"/>
      <c r="OD209" s="298"/>
      <c r="OE209" s="298"/>
      <c r="OF209" s="298"/>
      <c r="OG209" s="298"/>
      <c r="OH209" s="298"/>
      <c r="OI209" s="298"/>
      <c r="OJ209" s="298"/>
      <c r="OK209" s="298"/>
      <c r="OL209" s="298"/>
      <c r="OM209" s="298"/>
      <c r="ON209" s="298"/>
      <c r="OO209" s="298"/>
      <c r="OP209" s="298"/>
      <c r="OQ209" s="298"/>
      <c r="OR209" s="298"/>
      <c r="OS209" s="298"/>
      <c r="OT209" s="298"/>
      <c r="OU209" s="298"/>
      <c r="OV209" s="298"/>
      <c r="OW209" s="298"/>
      <c r="OX209" s="298"/>
      <c r="OY209" s="298"/>
      <c r="OZ209" s="298"/>
      <c r="PA209" s="298"/>
      <c r="PB209" s="298"/>
      <c r="PC209" s="298"/>
      <c r="PD209" s="298"/>
      <c r="PE209" s="298"/>
      <c r="PF209" s="298"/>
      <c r="PG209" s="298"/>
      <c r="PH209" s="298"/>
      <c r="PI209" s="298"/>
      <c r="PJ209" s="298"/>
      <c r="PK209" s="298"/>
      <c r="PL209" s="298"/>
      <c r="PM209" s="298"/>
      <c r="PN209" s="298"/>
      <c r="PO209" s="298"/>
      <c r="PP209" s="298"/>
      <c r="PQ209" s="298"/>
      <c r="PR209" s="298"/>
      <c r="PS209" s="298"/>
      <c r="PT209" s="298"/>
      <c r="PU209" s="298"/>
      <c r="PV209" s="298"/>
      <c r="PW209" s="298"/>
      <c r="PX209" s="298"/>
      <c r="PY209" s="298"/>
      <c r="PZ209" s="298"/>
      <c r="QA209" s="298"/>
      <c r="QB209" s="298"/>
      <c r="QC209" s="298"/>
      <c r="QD209" s="298"/>
      <c r="QE209" s="298"/>
      <c r="QF209" s="298"/>
      <c r="QG209" s="298"/>
      <c r="QH209" s="298"/>
      <c r="QI209" s="298"/>
      <c r="QJ209" s="298"/>
      <c r="QK209" s="298"/>
      <c r="QL209" s="298"/>
      <c r="QM209" s="298"/>
      <c r="QN209" s="298"/>
      <c r="QO209" s="298"/>
      <c r="QP209" s="298"/>
      <c r="QQ209" s="298"/>
      <c r="QR209" s="298"/>
      <c r="QS209" s="298"/>
      <c r="QT209" s="298"/>
      <c r="QU209" s="298"/>
      <c r="QV209" s="298"/>
      <c r="QW209" s="298"/>
      <c r="QX209" s="298"/>
      <c r="QY209" s="298"/>
      <c r="QZ209" s="298"/>
      <c r="RA209" s="298"/>
      <c r="RB209" s="298"/>
      <c r="RC209" s="298"/>
      <c r="RD209" s="298"/>
      <c r="RE209" s="298"/>
      <c r="RF209" s="298"/>
      <c r="RG209" s="298"/>
      <c r="RH209" s="298"/>
      <c r="RI209" s="298"/>
      <c r="RJ209" s="298"/>
      <c r="RK209" s="298"/>
      <c r="RL209" s="298"/>
      <c r="RM209" s="298"/>
      <c r="RN209" s="298"/>
      <c r="RO209" s="298"/>
      <c r="RP209" s="298"/>
      <c r="RQ209" s="298"/>
      <c r="RR209" s="298"/>
      <c r="RS209" s="298"/>
      <c r="RT209" s="298"/>
      <c r="RU209" s="298"/>
      <c r="RV209" s="298"/>
      <c r="RW209" s="298"/>
      <c r="RX209" s="298"/>
      <c r="RY209" s="298"/>
      <c r="RZ209" s="298"/>
      <c r="SA209" s="298"/>
      <c r="SB209" s="298"/>
      <c r="SC209" s="298"/>
      <c r="SD209" s="298"/>
      <c r="SE209" s="298"/>
      <c r="SF209" s="298"/>
      <c r="SG209" s="298"/>
      <c r="SH209" s="298"/>
      <c r="SI209" s="298"/>
      <c r="SJ209" s="298"/>
      <c r="SK209" s="298"/>
      <c r="SL209" s="298"/>
      <c r="SM209" s="298"/>
      <c r="SN209" s="298"/>
      <c r="SO209" s="298"/>
      <c r="SP209" s="298"/>
      <c r="SQ209" s="298"/>
      <c r="SR209" s="298"/>
      <c r="SS209" s="298"/>
      <c r="ST209" s="298"/>
      <c r="SU209" s="298"/>
      <c r="SV209" s="298"/>
      <c r="SW209" s="298"/>
      <c r="SX209" s="298"/>
      <c r="SY209" s="298"/>
      <c r="SZ209" s="298"/>
      <c r="TA209" s="298"/>
      <c r="TB209" s="298"/>
      <c r="TC209" s="298"/>
      <c r="TD209" s="298"/>
      <c r="TE209" s="298"/>
      <c r="TF209" s="298"/>
      <c r="TG209" s="298"/>
      <c r="TH209" s="298"/>
      <c r="TI209" s="298"/>
      <c r="TJ209" s="298"/>
      <c r="TK209" s="298"/>
      <c r="TL209" s="298"/>
      <c r="TM209" s="298"/>
      <c r="TN209" s="298"/>
      <c r="TO209" s="298"/>
      <c r="TP209" s="298"/>
      <c r="TQ209" s="298"/>
      <c r="TR209" s="298"/>
      <c r="TS209" s="298"/>
      <c r="TT209" s="298"/>
      <c r="TU209" s="298"/>
      <c r="TV209" s="298"/>
      <c r="TW209" s="298"/>
      <c r="TX209" s="298"/>
      <c r="TY209" s="298"/>
      <c r="TZ209" s="298"/>
      <c r="UA209" s="298"/>
      <c r="UB209" s="298"/>
      <c r="UC209" s="298"/>
      <c r="UD209" s="298"/>
      <c r="UE209" s="298"/>
      <c r="UF209" s="298"/>
      <c r="UG209" s="298"/>
      <c r="UH209" s="298"/>
      <c r="UI209" s="298"/>
      <c r="UJ209" s="298"/>
      <c r="UK209" s="298"/>
      <c r="UL209" s="298"/>
      <c r="UM209" s="298"/>
      <c r="UN209" s="298"/>
      <c r="UO209" s="298"/>
      <c r="UP209" s="298"/>
      <c r="UQ209" s="298"/>
      <c r="UR209" s="298"/>
      <c r="US209" s="298"/>
      <c r="UT209" s="298"/>
      <c r="UU209" s="298"/>
      <c r="UV209" s="298"/>
      <c r="UW209" s="298"/>
      <c r="UX209" s="298"/>
      <c r="UY209" s="298"/>
      <c r="UZ209" s="298"/>
      <c r="VA209" s="298"/>
      <c r="VB209" s="298"/>
      <c r="VC209" s="298"/>
      <c r="VD209" s="298"/>
      <c r="VE209" s="298"/>
      <c r="VF209" s="298"/>
      <c r="VG209" s="298"/>
      <c r="VH209" s="298"/>
      <c r="VI209" s="298"/>
      <c r="VJ209" s="298"/>
      <c r="VK209" s="298"/>
      <c r="VL209" s="298"/>
      <c r="VM209" s="298"/>
      <c r="VN209" s="298"/>
      <c r="VO209" s="298"/>
      <c r="VP209" s="298"/>
      <c r="VQ209" s="298"/>
      <c r="VR209" s="298"/>
      <c r="VS209" s="298"/>
      <c r="VT209" s="298"/>
      <c r="VU209" s="298"/>
      <c r="VV209" s="298"/>
      <c r="VW209" s="298"/>
      <c r="VX209" s="298"/>
      <c r="VY209" s="298"/>
      <c r="VZ209" s="298"/>
      <c r="WA209" s="298"/>
      <c r="WB209" s="298"/>
      <c r="WC209" s="298"/>
      <c r="WD209" s="298"/>
      <c r="WE209" s="298"/>
      <c r="WF209" s="298"/>
      <c r="WG209" s="298"/>
      <c r="WH209" s="298"/>
      <c r="WI209" s="298"/>
      <c r="WJ209" s="298"/>
      <c r="WK209" s="298"/>
      <c r="WL209" s="298"/>
      <c r="WM209" s="298"/>
      <c r="WN209" s="298"/>
      <c r="WO209" s="298"/>
      <c r="WP209" s="298"/>
      <c r="WQ209" s="298"/>
      <c r="WR209" s="298"/>
      <c r="WS209" s="298"/>
      <c r="WT209" s="298"/>
      <c r="WU209" s="298"/>
      <c r="WV209" s="298"/>
      <c r="WW209" s="298"/>
      <c r="WX209" s="298"/>
      <c r="WY209" s="298"/>
      <c r="WZ209" s="298"/>
      <c r="XA209" s="298"/>
      <c r="XB209" s="298"/>
      <c r="XC209" s="298"/>
      <c r="XD209" s="298"/>
      <c r="XE209" s="298"/>
      <c r="XF209" s="298"/>
      <c r="XG209" s="298"/>
      <c r="XH209" s="298"/>
      <c r="XI209" s="298"/>
      <c r="XJ209" s="298"/>
      <c r="XK209" s="298"/>
      <c r="XL209" s="298"/>
      <c r="XM209" s="298"/>
      <c r="XN209" s="298"/>
      <c r="XO209" s="298"/>
      <c r="XP209" s="298"/>
      <c r="XQ209" s="298"/>
      <c r="XR209" s="298"/>
      <c r="XS209" s="298"/>
      <c r="XT209" s="298"/>
      <c r="XU209" s="298"/>
      <c r="XV209" s="298"/>
      <c r="XW209" s="298"/>
      <c r="XX209" s="298"/>
      <c r="XY209" s="298"/>
      <c r="XZ209" s="298"/>
      <c r="YA209" s="298"/>
      <c r="YB209" s="298"/>
      <c r="YC209" s="298"/>
      <c r="YD209" s="298"/>
      <c r="YE209" s="298"/>
      <c r="YF209" s="298"/>
      <c r="YG209" s="298"/>
      <c r="YH209" s="298"/>
      <c r="YI209" s="298"/>
      <c r="YJ209" s="298"/>
      <c r="YK209" s="298"/>
      <c r="YL209" s="298"/>
      <c r="YM209" s="298"/>
      <c r="YN209" s="298"/>
      <c r="YO209" s="298"/>
      <c r="YP209" s="298"/>
      <c r="YQ209" s="298"/>
      <c r="YR209" s="298"/>
      <c r="YS209" s="298"/>
      <c r="YT209" s="298"/>
      <c r="YU209" s="298"/>
      <c r="YV209" s="298"/>
      <c r="YW209" s="298"/>
      <c r="YX209" s="298"/>
      <c r="YY209" s="298"/>
      <c r="YZ209" s="298"/>
      <c r="ZA209" s="298"/>
      <c r="ZB209" s="298"/>
      <c r="ZC209" s="298"/>
      <c r="ZD209" s="298"/>
      <c r="ZE209" s="298"/>
      <c r="ZF209" s="298"/>
      <c r="ZG209" s="298"/>
      <c r="ZH209" s="298"/>
      <c r="ZI209" s="298"/>
      <c r="ZJ209" s="298"/>
      <c r="ZK209" s="298"/>
      <c r="ZL209" s="298"/>
      <c r="ZM209" s="298"/>
      <c r="ZN209" s="298"/>
      <c r="ZO209" s="298"/>
      <c r="ZP209" s="298"/>
      <c r="ZQ209" s="298"/>
      <c r="ZR209" s="298"/>
      <c r="ZS209" s="298"/>
      <c r="ZT209" s="298"/>
      <c r="ZU209" s="298"/>
      <c r="ZV209" s="298"/>
      <c r="ZW209" s="298"/>
      <c r="ZX209" s="298"/>
      <c r="ZY209" s="298"/>
      <c r="ZZ209" s="298"/>
      <c r="AAA209" s="298"/>
      <c r="AAB209" s="298"/>
      <c r="AAC209" s="298"/>
      <c r="AAD209" s="298"/>
      <c r="AAE209" s="298"/>
      <c r="AAF209" s="298"/>
      <c r="AAG209" s="298"/>
      <c r="AAH209" s="298"/>
      <c r="AAI209" s="298"/>
      <c r="AAJ209" s="298"/>
      <c r="AAK209" s="298"/>
      <c r="AAL209" s="298"/>
      <c r="AAM209" s="298"/>
      <c r="AAN209" s="298"/>
      <c r="AAO209" s="298"/>
      <c r="AAP209" s="298"/>
      <c r="AAQ209" s="298"/>
      <c r="AAR209" s="298"/>
      <c r="AAS209" s="298"/>
      <c r="AAT209" s="298"/>
      <c r="AAU209" s="298"/>
      <c r="AAV209" s="298"/>
      <c r="AAW209" s="298"/>
      <c r="AAX209" s="298"/>
      <c r="AAY209" s="298"/>
      <c r="AAZ209" s="298"/>
      <c r="ABA209" s="298"/>
      <c r="ABB209" s="298"/>
      <c r="ABC209" s="298"/>
      <c r="ABD209" s="298"/>
      <c r="ABE209" s="298"/>
      <c r="ABF209" s="298"/>
      <c r="ABG209" s="298"/>
      <c r="ABH209" s="298"/>
      <c r="ABI209" s="298"/>
      <c r="ABJ209" s="298"/>
      <c r="ABK209" s="298"/>
      <c r="ABL209" s="298"/>
      <c r="ABM209" s="298"/>
      <c r="ABN209" s="298"/>
      <c r="ABO209" s="298"/>
      <c r="ABP209" s="298"/>
      <c r="ABQ209" s="298"/>
      <c r="ABR209" s="298"/>
      <c r="ABS209" s="298"/>
      <c r="ABT209" s="298"/>
      <c r="ABU209" s="298"/>
      <c r="ABV209" s="298"/>
      <c r="ABW209" s="298"/>
      <c r="ABX209" s="298"/>
      <c r="ABY209" s="298"/>
      <c r="ABZ209" s="298"/>
      <c r="ACA209" s="298"/>
      <c r="ACB209" s="298"/>
      <c r="ACC209" s="298"/>
      <c r="ACD209" s="298"/>
      <c r="ACE209" s="298"/>
      <c r="ACF209" s="298"/>
      <c r="ACG209" s="298"/>
      <c r="ACH209" s="298"/>
      <c r="ACI209" s="298"/>
      <c r="ACJ209" s="298"/>
      <c r="ACK209" s="298"/>
      <c r="ACL209" s="298"/>
      <c r="ACM209" s="298"/>
      <c r="ACN209" s="298"/>
      <c r="ACO209" s="298"/>
      <c r="ACP209" s="298"/>
      <c r="ACQ209" s="298"/>
      <c r="ACR209" s="298"/>
      <c r="ACS209" s="298"/>
      <c r="ACT209" s="298"/>
      <c r="ACU209" s="298"/>
      <c r="ACV209" s="298"/>
      <c r="ACW209" s="298"/>
      <c r="ACX209" s="298"/>
      <c r="ACY209" s="298"/>
      <c r="ACZ209" s="298"/>
      <c r="ADA209" s="298"/>
      <c r="ADB209" s="298"/>
      <c r="ADC209" s="298"/>
      <c r="ADD209" s="298"/>
      <c r="ADE209" s="298"/>
      <c r="ADF209" s="298"/>
      <c r="ADG209" s="298"/>
      <c r="ADH209" s="298"/>
      <c r="ADI209" s="298"/>
      <c r="ADJ209" s="298"/>
      <c r="ADK209" s="298"/>
      <c r="ADL209" s="298"/>
      <c r="ADM209" s="298"/>
      <c r="ADN209" s="298"/>
      <c r="ADO209" s="298"/>
      <c r="ADP209" s="298"/>
      <c r="ADQ209" s="298"/>
      <c r="ADR209" s="298"/>
      <c r="ADS209" s="298"/>
      <c r="ADT209" s="298"/>
      <c r="ADU209" s="298"/>
      <c r="ADV209" s="298"/>
      <c r="ADW209" s="298"/>
      <c r="ADX209" s="298"/>
      <c r="ADY209" s="298"/>
      <c r="ADZ209" s="298"/>
      <c r="AEA209" s="298"/>
      <c r="AEB209" s="298"/>
      <c r="AEC209" s="298"/>
      <c r="AED209" s="298"/>
      <c r="AEE209" s="298"/>
      <c r="AEF209" s="298"/>
      <c r="AEG209" s="298"/>
      <c r="AEH209" s="298"/>
      <c r="AEI209" s="298"/>
      <c r="AEJ209" s="298"/>
      <c r="AEK209" s="298"/>
      <c r="AEL209" s="298"/>
      <c r="AEM209" s="298"/>
      <c r="AEN209" s="298"/>
      <c r="AEO209" s="298"/>
      <c r="AEP209" s="298"/>
      <c r="AEQ209" s="298"/>
      <c r="AER209" s="298"/>
      <c r="AES209" s="298"/>
      <c r="AET209" s="298"/>
      <c r="AEU209" s="298"/>
      <c r="AEV209" s="298"/>
      <c r="AEW209" s="298"/>
      <c r="AEX209" s="298"/>
      <c r="AEY209" s="298"/>
      <c r="AEZ209" s="298"/>
      <c r="AFA209" s="298"/>
      <c r="AFB209" s="298"/>
      <c r="AFC209" s="298"/>
      <c r="AFD209" s="298"/>
      <c r="AFE209" s="298"/>
      <c r="AFF209" s="298"/>
      <c r="AFG209" s="298"/>
      <c r="AFH209" s="298"/>
      <c r="AFI209" s="298"/>
      <c r="AFJ209" s="298"/>
      <c r="AFK209" s="298"/>
      <c r="AFL209" s="298"/>
      <c r="AFM209" s="298"/>
      <c r="AFN209" s="298"/>
      <c r="AFO209" s="298"/>
      <c r="AFP209" s="298"/>
      <c r="AFQ209" s="298"/>
      <c r="AFR209" s="298"/>
      <c r="AFS209" s="298"/>
      <c r="AFT209" s="298"/>
      <c r="AFU209" s="298"/>
      <c r="AFV209" s="298"/>
      <c r="AFW209" s="298"/>
      <c r="AFX209" s="298"/>
      <c r="AFY209" s="298"/>
      <c r="AFZ209" s="298"/>
      <c r="AGA209" s="298"/>
      <c r="AGB209" s="298"/>
      <c r="AGC209" s="298"/>
      <c r="AGD209" s="298"/>
      <c r="AGE209" s="298"/>
      <c r="AGF209" s="298"/>
      <c r="AGG209" s="298"/>
      <c r="AGH209" s="298"/>
      <c r="AGI209" s="298"/>
      <c r="AGJ209" s="298"/>
      <c r="AGK209" s="298"/>
      <c r="AGL209" s="298"/>
      <c r="AGM209" s="298"/>
      <c r="AGN209" s="298"/>
      <c r="AGO209" s="298"/>
      <c r="AGP209" s="298"/>
      <c r="AGQ209" s="298"/>
      <c r="AGR209" s="298"/>
      <c r="AGS209" s="298"/>
      <c r="AGT209" s="298"/>
      <c r="AGU209" s="298"/>
      <c r="AGV209" s="298"/>
      <c r="AGW209" s="298"/>
      <c r="AGX209" s="298"/>
      <c r="AGY209" s="298"/>
      <c r="AGZ209" s="298"/>
      <c r="AHA209" s="298"/>
      <c r="AHB209" s="298"/>
      <c r="AHC209" s="298"/>
      <c r="AHD209" s="298"/>
      <c r="AHE209" s="298"/>
      <c r="AHF209" s="298"/>
      <c r="AHG209" s="298"/>
      <c r="AHH209" s="298"/>
      <c r="AHI209" s="298"/>
      <c r="AHJ209" s="298"/>
      <c r="AHK209" s="298"/>
      <c r="AHL209" s="298"/>
      <c r="AHM209" s="298"/>
      <c r="AHN209" s="298"/>
      <c r="AHO209" s="298"/>
      <c r="AHP209" s="298"/>
      <c r="AHQ209" s="298"/>
      <c r="AHR209" s="298"/>
      <c r="AHS209" s="298"/>
      <c r="AHT209" s="298"/>
      <c r="AHU209" s="298"/>
      <c r="AHV209" s="298"/>
      <c r="AHW209" s="298"/>
      <c r="AHX209" s="298"/>
      <c r="AHY209" s="298"/>
      <c r="AHZ209" s="298"/>
      <c r="AIA209" s="298"/>
      <c r="AIB209" s="298"/>
      <c r="AIC209" s="298"/>
      <c r="AID209" s="298"/>
      <c r="AIE209" s="298"/>
      <c r="AIF209" s="298"/>
      <c r="AIG209" s="298"/>
      <c r="AIH209" s="298"/>
      <c r="AII209" s="298"/>
      <c r="AIJ209" s="298"/>
      <c r="AIK209" s="298"/>
      <c r="AIL209" s="298"/>
      <c r="AIM209" s="298"/>
      <c r="AIN209" s="298"/>
      <c r="AIO209" s="298"/>
      <c r="AIP209" s="298"/>
      <c r="AIQ209" s="298"/>
      <c r="AIR209" s="298"/>
      <c r="AIS209" s="298"/>
      <c r="AIT209" s="298"/>
      <c r="AIU209" s="298"/>
      <c r="AIV209" s="298"/>
      <c r="AIW209" s="298"/>
      <c r="AIX209" s="298"/>
      <c r="AIY209" s="298"/>
      <c r="AIZ209" s="298"/>
      <c r="AJA209" s="298"/>
      <c r="AJB209" s="298"/>
      <c r="AJC209" s="298"/>
      <c r="AJD209" s="298"/>
      <c r="AJE209" s="298"/>
      <c r="AJF209" s="298"/>
      <c r="AJG209" s="298"/>
      <c r="AJH209" s="298"/>
      <c r="AJI209" s="298"/>
      <c r="AJJ209" s="298"/>
      <c r="AJK209" s="298"/>
      <c r="AJL209" s="298"/>
      <c r="AJM209" s="298"/>
      <c r="AJN209" s="298"/>
      <c r="AJO209" s="298"/>
      <c r="AJP209" s="298"/>
      <c r="AJQ209" s="298"/>
      <c r="AJR209" s="298"/>
      <c r="AJS209" s="298"/>
      <c r="AJT209" s="298"/>
      <c r="AJU209" s="298"/>
      <c r="AJV209" s="298"/>
      <c r="AJW209" s="298"/>
      <c r="AJX209" s="298"/>
      <c r="AJY209" s="298"/>
      <c r="AJZ209" s="298"/>
      <c r="AKA209" s="298"/>
      <c r="AKB209" s="298"/>
      <c r="AKC209" s="298"/>
      <c r="AKD209" s="298"/>
      <c r="AKE209" s="298"/>
      <c r="AKF209" s="298"/>
      <c r="AKG209" s="298"/>
      <c r="AKH209" s="298"/>
      <c r="AKI209" s="298"/>
      <c r="AKJ209" s="298"/>
      <c r="AKK209" s="298"/>
      <c r="AKL209" s="298"/>
      <c r="AKM209" s="298"/>
      <c r="AKN209" s="298"/>
      <c r="AKO209" s="298"/>
      <c r="AKP209" s="298"/>
      <c r="AKQ209" s="298"/>
      <c r="AKR209" s="298"/>
      <c r="AKS209" s="298"/>
      <c r="AKT209" s="298"/>
      <c r="AKU209" s="298"/>
      <c r="AKV209" s="298"/>
      <c r="AKW209" s="298"/>
      <c r="AKX209" s="298"/>
      <c r="AKY209" s="298"/>
      <c r="AKZ209" s="298"/>
      <c r="ALA209" s="298"/>
      <c r="ALB209" s="298"/>
      <c r="ALC209" s="298"/>
      <c r="ALD209" s="298"/>
      <c r="ALE209" s="298"/>
      <c r="ALF209" s="298"/>
      <c r="ALG209" s="298"/>
      <c r="ALH209" s="298"/>
      <c r="ALI209" s="298"/>
      <c r="ALJ209" s="298"/>
      <c r="ALK209" s="298"/>
      <c r="ALL209" s="298"/>
      <c r="ALM209" s="298"/>
      <c r="ALN209" s="298"/>
      <c r="ALO209" s="298"/>
      <c r="ALP209" s="298"/>
      <c r="ALQ209" s="298"/>
      <c r="ALR209" s="298"/>
      <c r="ALS209" s="298"/>
      <c r="ALT209" s="298"/>
      <c r="ALU209" s="298"/>
      <c r="ALV209" s="298"/>
      <c r="ALW209" s="298"/>
      <c r="ALX209" s="298"/>
      <c r="ALY209" s="298"/>
      <c r="ALZ209" s="298"/>
      <c r="AMA209" s="298"/>
      <c r="AMB209" s="298"/>
      <c r="AMC209" s="298"/>
      <c r="AMD209" s="298"/>
      <c r="AME209" s="298"/>
      <c r="AMF209" s="298"/>
      <c r="AMG209" s="298"/>
      <c r="AMH209" s="298"/>
      <c r="AMI209" s="298"/>
      <c r="AMJ209" s="298"/>
    </row>
    <row r="210" spans="1:1025" s="265" customFormat="1" ht="17.25" hidden="1" customHeight="1">
      <c r="A210" s="844" t="s">
        <v>1773</v>
      </c>
      <c r="B210" s="844"/>
      <c r="C210" s="844"/>
      <c r="D210" s="844"/>
      <c r="E210" s="844"/>
      <c r="F210" s="844"/>
      <c r="G210" s="844"/>
      <c r="H210" s="844"/>
      <c r="I210" s="844"/>
      <c r="J210" s="844"/>
      <c r="K210" s="297"/>
      <c r="L210" s="297"/>
      <c r="M210" s="297"/>
      <c r="N210" s="297"/>
      <c r="O210" s="297"/>
      <c r="P210" s="297"/>
      <c r="Q210" s="297"/>
      <c r="R210" s="297"/>
      <c r="S210" s="297"/>
      <c r="T210" s="297"/>
      <c r="U210" s="297"/>
      <c r="V210" s="297"/>
      <c r="W210" s="297"/>
      <c r="X210" s="297"/>
      <c r="Y210" s="297"/>
      <c r="Z210" s="297"/>
      <c r="AA210" s="297"/>
      <c r="AB210" s="297"/>
      <c r="AC210" s="297"/>
      <c r="AD210" s="297"/>
      <c r="AE210" s="298"/>
      <c r="AF210" s="298"/>
      <c r="AG210" s="298"/>
      <c r="AH210" s="298"/>
      <c r="AI210" s="298"/>
      <c r="AJ210" s="298"/>
      <c r="AK210" s="298"/>
      <c r="AL210" s="298"/>
      <c r="AM210" s="298"/>
      <c r="AN210" s="298"/>
      <c r="AO210" s="298"/>
      <c r="AP210" s="298"/>
      <c r="AQ210" s="298"/>
      <c r="AR210" s="298"/>
      <c r="AS210" s="298"/>
      <c r="AT210" s="298"/>
      <c r="AU210" s="298"/>
      <c r="AV210" s="298"/>
      <c r="AW210" s="298"/>
      <c r="AX210" s="298"/>
      <c r="AY210" s="298"/>
      <c r="AZ210" s="298"/>
      <c r="BA210" s="298"/>
      <c r="BB210" s="298"/>
      <c r="BC210" s="298"/>
      <c r="BD210" s="298"/>
      <c r="BE210" s="298"/>
      <c r="BF210" s="298"/>
      <c r="BG210" s="298"/>
      <c r="BH210" s="298"/>
      <c r="BI210" s="298"/>
      <c r="BJ210" s="298"/>
      <c r="BK210" s="298"/>
      <c r="BL210" s="298"/>
      <c r="BM210" s="298"/>
      <c r="BN210" s="298"/>
      <c r="BO210" s="298"/>
      <c r="BP210" s="298"/>
      <c r="BQ210" s="298"/>
      <c r="BR210" s="298"/>
      <c r="BS210" s="298"/>
      <c r="BT210" s="298"/>
      <c r="BU210" s="298"/>
      <c r="BV210" s="298"/>
      <c r="BW210" s="298"/>
      <c r="BX210" s="298"/>
      <c r="BY210" s="298"/>
      <c r="BZ210" s="298"/>
      <c r="CA210" s="298"/>
      <c r="CB210" s="298"/>
      <c r="CC210" s="298"/>
      <c r="CD210" s="298"/>
      <c r="CE210" s="298"/>
      <c r="CF210" s="298"/>
      <c r="CG210" s="298"/>
      <c r="CH210" s="298"/>
      <c r="CI210" s="298"/>
      <c r="CJ210" s="298"/>
      <c r="CK210" s="298"/>
      <c r="CL210" s="298"/>
      <c r="CM210" s="298"/>
      <c r="CN210" s="298"/>
      <c r="CO210" s="298"/>
      <c r="CP210" s="298"/>
      <c r="CQ210" s="298"/>
      <c r="CR210" s="298"/>
      <c r="CS210" s="298"/>
      <c r="CT210" s="298"/>
      <c r="CU210" s="298"/>
      <c r="CV210" s="298"/>
      <c r="CW210" s="298"/>
      <c r="CX210" s="298"/>
      <c r="CY210" s="298"/>
      <c r="CZ210" s="298"/>
      <c r="DA210" s="298"/>
      <c r="DB210" s="298"/>
      <c r="DC210" s="298"/>
      <c r="DD210" s="298"/>
      <c r="DE210" s="298"/>
      <c r="DF210" s="298"/>
      <c r="DG210" s="298"/>
      <c r="DH210" s="298"/>
      <c r="DI210" s="298"/>
      <c r="DJ210" s="298"/>
      <c r="DK210" s="298"/>
      <c r="DL210" s="298"/>
      <c r="DM210" s="298"/>
      <c r="DN210" s="298"/>
      <c r="DO210" s="298"/>
      <c r="DP210" s="298"/>
      <c r="DQ210" s="298"/>
      <c r="DR210" s="298"/>
      <c r="DS210" s="298"/>
      <c r="DT210" s="298"/>
      <c r="DU210" s="298"/>
      <c r="DV210" s="298"/>
      <c r="DW210" s="298"/>
      <c r="DX210" s="298"/>
      <c r="DY210" s="298"/>
      <c r="DZ210" s="298"/>
      <c r="EA210" s="298"/>
      <c r="EB210" s="298"/>
      <c r="EC210" s="298"/>
      <c r="ED210" s="298"/>
      <c r="EE210" s="298"/>
      <c r="EF210" s="298"/>
      <c r="EG210" s="298"/>
      <c r="EH210" s="298"/>
      <c r="EI210" s="298"/>
      <c r="EJ210" s="298"/>
      <c r="EK210" s="298"/>
      <c r="EL210" s="298"/>
      <c r="EM210" s="298"/>
      <c r="EN210" s="298"/>
      <c r="EO210" s="298"/>
      <c r="EP210" s="298"/>
      <c r="EQ210" s="298"/>
      <c r="ER210" s="298"/>
      <c r="ES210" s="298"/>
      <c r="ET210" s="298"/>
      <c r="EU210" s="298"/>
      <c r="EV210" s="298"/>
      <c r="EW210" s="298"/>
      <c r="EX210" s="298"/>
      <c r="EY210" s="298"/>
      <c r="EZ210" s="298"/>
      <c r="FA210" s="298"/>
      <c r="FB210" s="298"/>
      <c r="FC210" s="298"/>
      <c r="FD210" s="298"/>
      <c r="FE210" s="298"/>
      <c r="FF210" s="298"/>
      <c r="FG210" s="298"/>
      <c r="FH210" s="298"/>
      <c r="FI210" s="298"/>
      <c r="FJ210" s="298"/>
      <c r="FK210" s="298"/>
      <c r="FL210" s="298"/>
      <c r="FM210" s="298"/>
      <c r="FN210" s="298"/>
      <c r="FO210" s="298"/>
      <c r="FP210" s="298"/>
      <c r="FQ210" s="298"/>
      <c r="FR210" s="298"/>
      <c r="FS210" s="298"/>
      <c r="FT210" s="298"/>
      <c r="FU210" s="298"/>
      <c r="FV210" s="298"/>
      <c r="FW210" s="298"/>
      <c r="FX210" s="298"/>
      <c r="FY210" s="298"/>
      <c r="FZ210" s="298"/>
      <c r="GA210" s="298"/>
      <c r="GB210" s="298"/>
      <c r="GC210" s="298"/>
      <c r="GD210" s="298"/>
      <c r="GE210" s="298"/>
      <c r="GF210" s="298"/>
      <c r="GG210" s="298"/>
      <c r="GH210" s="298"/>
      <c r="GI210" s="298"/>
      <c r="GJ210" s="298"/>
      <c r="GK210" s="298"/>
      <c r="GL210" s="298"/>
      <c r="GM210" s="298"/>
      <c r="GN210" s="298"/>
      <c r="GO210" s="298"/>
      <c r="GP210" s="298"/>
      <c r="GQ210" s="298"/>
      <c r="GR210" s="298"/>
      <c r="GS210" s="298"/>
      <c r="GT210" s="298"/>
      <c r="GU210" s="298"/>
      <c r="GV210" s="298"/>
      <c r="GW210" s="298"/>
      <c r="GX210" s="298"/>
      <c r="GY210" s="298"/>
      <c r="GZ210" s="298"/>
      <c r="HA210" s="298"/>
      <c r="HB210" s="298"/>
      <c r="HC210" s="298"/>
      <c r="HD210" s="298"/>
      <c r="HE210" s="298"/>
      <c r="HF210" s="298"/>
      <c r="HG210" s="298"/>
      <c r="HH210" s="298"/>
      <c r="HI210" s="298"/>
      <c r="HJ210" s="298"/>
      <c r="HK210" s="298"/>
      <c r="HL210" s="298"/>
      <c r="HM210" s="298"/>
      <c r="HN210" s="298"/>
      <c r="HO210" s="298"/>
      <c r="HP210" s="298"/>
      <c r="HQ210" s="298"/>
      <c r="HR210" s="298"/>
      <c r="HS210" s="298"/>
      <c r="HT210" s="298"/>
      <c r="HU210" s="298"/>
      <c r="HV210" s="298"/>
      <c r="HW210" s="298"/>
      <c r="HX210" s="298"/>
      <c r="HY210" s="298"/>
      <c r="HZ210" s="298"/>
      <c r="IA210" s="298"/>
      <c r="IB210" s="298"/>
      <c r="IC210" s="298"/>
      <c r="ID210" s="298"/>
      <c r="IE210" s="298"/>
      <c r="IF210" s="298"/>
      <c r="IG210" s="298"/>
      <c r="IH210" s="298"/>
      <c r="II210" s="298"/>
      <c r="IJ210" s="298"/>
      <c r="IK210" s="298"/>
      <c r="IL210" s="298"/>
      <c r="IM210" s="298"/>
      <c r="IN210" s="298"/>
      <c r="IO210" s="298"/>
      <c r="IP210" s="298"/>
      <c r="IQ210" s="298"/>
      <c r="IR210" s="298"/>
      <c r="IS210" s="298"/>
      <c r="IT210" s="298"/>
      <c r="IU210" s="298"/>
      <c r="IV210" s="298"/>
      <c r="IW210" s="298"/>
      <c r="IX210" s="298"/>
      <c r="IY210" s="298"/>
      <c r="IZ210" s="298"/>
      <c r="JA210" s="298"/>
      <c r="JB210" s="298"/>
      <c r="JC210" s="298"/>
      <c r="JD210" s="298"/>
      <c r="JE210" s="298"/>
      <c r="JF210" s="298"/>
      <c r="JG210" s="298"/>
      <c r="JH210" s="298"/>
      <c r="JI210" s="298"/>
      <c r="JJ210" s="298"/>
      <c r="JK210" s="298"/>
      <c r="JL210" s="298"/>
      <c r="JM210" s="298"/>
      <c r="JN210" s="298"/>
      <c r="JO210" s="298"/>
      <c r="JP210" s="298"/>
      <c r="JQ210" s="298"/>
      <c r="JR210" s="298"/>
      <c r="JS210" s="298"/>
      <c r="JT210" s="298"/>
      <c r="JU210" s="298"/>
      <c r="JV210" s="298"/>
      <c r="JW210" s="298"/>
      <c r="JX210" s="298"/>
      <c r="JY210" s="298"/>
      <c r="JZ210" s="298"/>
      <c r="KA210" s="298"/>
      <c r="KB210" s="298"/>
      <c r="KC210" s="298"/>
      <c r="KD210" s="298"/>
      <c r="KE210" s="298"/>
      <c r="KF210" s="298"/>
      <c r="KG210" s="298"/>
      <c r="KH210" s="298"/>
      <c r="KI210" s="298"/>
      <c r="KJ210" s="298"/>
      <c r="KK210" s="298"/>
      <c r="KL210" s="298"/>
      <c r="KM210" s="298"/>
      <c r="KN210" s="298"/>
      <c r="KO210" s="298"/>
      <c r="KP210" s="298"/>
      <c r="KQ210" s="298"/>
      <c r="KR210" s="298"/>
      <c r="KS210" s="298"/>
      <c r="KT210" s="298"/>
      <c r="KU210" s="298"/>
      <c r="KV210" s="298"/>
      <c r="KW210" s="298"/>
      <c r="KX210" s="298"/>
      <c r="KY210" s="298"/>
      <c r="KZ210" s="298"/>
      <c r="LA210" s="298"/>
      <c r="LB210" s="298"/>
      <c r="LC210" s="298"/>
      <c r="LD210" s="298"/>
      <c r="LE210" s="298"/>
      <c r="LF210" s="298"/>
      <c r="LG210" s="298"/>
      <c r="LH210" s="298"/>
      <c r="LI210" s="298"/>
      <c r="LJ210" s="298"/>
      <c r="LK210" s="298"/>
      <c r="LL210" s="298"/>
      <c r="LM210" s="298"/>
      <c r="LN210" s="298"/>
      <c r="LO210" s="298"/>
      <c r="LP210" s="298"/>
      <c r="LQ210" s="298"/>
      <c r="LR210" s="298"/>
      <c r="LS210" s="298"/>
      <c r="LT210" s="298"/>
      <c r="LU210" s="298"/>
      <c r="LV210" s="298"/>
      <c r="LW210" s="298"/>
      <c r="LX210" s="298"/>
      <c r="LY210" s="298"/>
      <c r="LZ210" s="298"/>
      <c r="MA210" s="298"/>
      <c r="MB210" s="298"/>
      <c r="MC210" s="298"/>
      <c r="MD210" s="298"/>
      <c r="ME210" s="298"/>
      <c r="MF210" s="298"/>
      <c r="MG210" s="298"/>
      <c r="MH210" s="298"/>
      <c r="MI210" s="298"/>
      <c r="MJ210" s="298"/>
      <c r="MK210" s="298"/>
      <c r="ML210" s="298"/>
      <c r="MM210" s="298"/>
      <c r="MN210" s="298"/>
      <c r="MO210" s="298"/>
      <c r="MP210" s="298"/>
      <c r="MQ210" s="298"/>
      <c r="MR210" s="298"/>
      <c r="MS210" s="298"/>
      <c r="MT210" s="298"/>
      <c r="MU210" s="298"/>
      <c r="MV210" s="298"/>
      <c r="MW210" s="298"/>
      <c r="MX210" s="298"/>
      <c r="MY210" s="298"/>
      <c r="MZ210" s="298"/>
      <c r="NA210" s="298"/>
      <c r="NB210" s="298"/>
      <c r="NC210" s="298"/>
      <c r="ND210" s="298"/>
      <c r="NE210" s="298"/>
      <c r="NF210" s="298"/>
      <c r="NG210" s="298"/>
      <c r="NH210" s="298"/>
      <c r="NI210" s="298"/>
      <c r="NJ210" s="298"/>
      <c r="NK210" s="298"/>
      <c r="NL210" s="298"/>
      <c r="NM210" s="298"/>
      <c r="NN210" s="298"/>
      <c r="NO210" s="298"/>
      <c r="NP210" s="298"/>
      <c r="NQ210" s="298"/>
      <c r="NR210" s="298"/>
      <c r="NS210" s="298"/>
      <c r="NT210" s="298"/>
      <c r="NU210" s="298"/>
      <c r="NV210" s="298"/>
      <c r="NW210" s="298"/>
      <c r="NX210" s="298"/>
      <c r="NY210" s="298"/>
      <c r="NZ210" s="298"/>
      <c r="OA210" s="298"/>
      <c r="OB210" s="298"/>
      <c r="OC210" s="298"/>
      <c r="OD210" s="298"/>
      <c r="OE210" s="298"/>
      <c r="OF210" s="298"/>
      <c r="OG210" s="298"/>
      <c r="OH210" s="298"/>
      <c r="OI210" s="298"/>
      <c r="OJ210" s="298"/>
      <c r="OK210" s="298"/>
      <c r="OL210" s="298"/>
      <c r="OM210" s="298"/>
      <c r="ON210" s="298"/>
      <c r="OO210" s="298"/>
      <c r="OP210" s="298"/>
      <c r="OQ210" s="298"/>
      <c r="OR210" s="298"/>
      <c r="OS210" s="298"/>
      <c r="OT210" s="298"/>
      <c r="OU210" s="298"/>
      <c r="OV210" s="298"/>
      <c r="OW210" s="298"/>
      <c r="OX210" s="298"/>
      <c r="OY210" s="298"/>
      <c r="OZ210" s="298"/>
      <c r="PA210" s="298"/>
      <c r="PB210" s="298"/>
      <c r="PC210" s="298"/>
      <c r="PD210" s="298"/>
      <c r="PE210" s="298"/>
      <c r="PF210" s="298"/>
      <c r="PG210" s="298"/>
      <c r="PH210" s="298"/>
      <c r="PI210" s="298"/>
      <c r="PJ210" s="298"/>
      <c r="PK210" s="298"/>
      <c r="PL210" s="298"/>
      <c r="PM210" s="298"/>
      <c r="PN210" s="298"/>
      <c r="PO210" s="298"/>
      <c r="PP210" s="298"/>
      <c r="PQ210" s="298"/>
      <c r="PR210" s="298"/>
      <c r="PS210" s="298"/>
      <c r="PT210" s="298"/>
      <c r="PU210" s="298"/>
      <c r="PV210" s="298"/>
      <c r="PW210" s="298"/>
      <c r="PX210" s="298"/>
      <c r="PY210" s="298"/>
      <c r="PZ210" s="298"/>
      <c r="QA210" s="298"/>
      <c r="QB210" s="298"/>
      <c r="QC210" s="298"/>
      <c r="QD210" s="298"/>
      <c r="QE210" s="298"/>
      <c r="QF210" s="298"/>
      <c r="QG210" s="298"/>
      <c r="QH210" s="298"/>
      <c r="QI210" s="298"/>
      <c r="QJ210" s="298"/>
      <c r="QK210" s="298"/>
      <c r="QL210" s="298"/>
      <c r="QM210" s="298"/>
      <c r="QN210" s="298"/>
      <c r="QO210" s="298"/>
      <c r="QP210" s="298"/>
      <c r="QQ210" s="298"/>
      <c r="QR210" s="298"/>
      <c r="QS210" s="298"/>
      <c r="QT210" s="298"/>
      <c r="QU210" s="298"/>
      <c r="QV210" s="298"/>
      <c r="QW210" s="298"/>
      <c r="QX210" s="298"/>
      <c r="QY210" s="298"/>
      <c r="QZ210" s="298"/>
      <c r="RA210" s="298"/>
      <c r="RB210" s="298"/>
      <c r="RC210" s="298"/>
      <c r="RD210" s="298"/>
      <c r="RE210" s="298"/>
      <c r="RF210" s="298"/>
      <c r="RG210" s="298"/>
      <c r="RH210" s="298"/>
      <c r="RI210" s="298"/>
      <c r="RJ210" s="298"/>
      <c r="RK210" s="298"/>
      <c r="RL210" s="298"/>
      <c r="RM210" s="298"/>
      <c r="RN210" s="298"/>
      <c r="RO210" s="298"/>
      <c r="RP210" s="298"/>
      <c r="RQ210" s="298"/>
      <c r="RR210" s="298"/>
      <c r="RS210" s="298"/>
      <c r="RT210" s="298"/>
      <c r="RU210" s="298"/>
      <c r="RV210" s="298"/>
      <c r="RW210" s="298"/>
      <c r="RX210" s="298"/>
      <c r="RY210" s="298"/>
      <c r="RZ210" s="298"/>
      <c r="SA210" s="298"/>
      <c r="SB210" s="298"/>
      <c r="SC210" s="298"/>
      <c r="SD210" s="298"/>
      <c r="SE210" s="298"/>
      <c r="SF210" s="298"/>
      <c r="SG210" s="298"/>
      <c r="SH210" s="298"/>
      <c r="SI210" s="298"/>
      <c r="SJ210" s="298"/>
      <c r="SK210" s="298"/>
      <c r="SL210" s="298"/>
      <c r="SM210" s="298"/>
      <c r="SN210" s="298"/>
      <c r="SO210" s="298"/>
      <c r="SP210" s="298"/>
      <c r="SQ210" s="298"/>
      <c r="SR210" s="298"/>
      <c r="SS210" s="298"/>
      <c r="ST210" s="298"/>
      <c r="SU210" s="298"/>
      <c r="SV210" s="298"/>
      <c r="SW210" s="298"/>
      <c r="SX210" s="298"/>
      <c r="SY210" s="298"/>
      <c r="SZ210" s="298"/>
      <c r="TA210" s="298"/>
      <c r="TB210" s="298"/>
      <c r="TC210" s="298"/>
      <c r="TD210" s="298"/>
      <c r="TE210" s="298"/>
      <c r="TF210" s="298"/>
      <c r="TG210" s="298"/>
      <c r="TH210" s="298"/>
      <c r="TI210" s="298"/>
      <c r="TJ210" s="298"/>
      <c r="TK210" s="298"/>
      <c r="TL210" s="298"/>
      <c r="TM210" s="298"/>
      <c r="TN210" s="298"/>
      <c r="TO210" s="298"/>
      <c r="TP210" s="298"/>
      <c r="TQ210" s="298"/>
      <c r="TR210" s="298"/>
      <c r="TS210" s="298"/>
      <c r="TT210" s="298"/>
      <c r="TU210" s="298"/>
      <c r="TV210" s="298"/>
      <c r="TW210" s="298"/>
      <c r="TX210" s="298"/>
      <c r="TY210" s="298"/>
      <c r="TZ210" s="298"/>
      <c r="UA210" s="298"/>
      <c r="UB210" s="298"/>
      <c r="UC210" s="298"/>
      <c r="UD210" s="298"/>
      <c r="UE210" s="298"/>
      <c r="UF210" s="298"/>
      <c r="UG210" s="298"/>
      <c r="UH210" s="298"/>
      <c r="UI210" s="298"/>
      <c r="UJ210" s="298"/>
      <c r="UK210" s="298"/>
      <c r="UL210" s="298"/>
      <c r="UM210" s="298"/>
      <c r="UN210" s="298"/>
      <c r="UO210" s="298"/>
      <c r="UP210" s="298"/>
      <c r="UQ210" s="298"/>
      <c r="UR210" s="298"/>
      <c r="US210" s="298"/>
      <c r="UT210" s="298"/>
      <c r="UU210" s="298"/>
      <c r="UV210" s="298"/>
      <c r="UW210" s="298"/>
      <c r="UX210" s="298"/>
      <c r="UY210" s="298"/>
      <c r="UZ210" s="298"/>
      <c r="VA210" s="298"/>
      <c r="VB210" s="298"/>
      <c r="VC210" s="298"/>
      <c r="VD210" s="298"/>
      <c r="VE210" s="298"/>
      <c r="VF210" s="298"/>
      <c r="VG210" s="298"/>
      <c r="VH210" s="298"/>
      <c r="VI210" s="298"/>
      <c r="VJ210" s="298"/>
      <c r="VK210" s="298"/>
      <c r="VL210" s="298"/>
      <c r="VM210" s="298"/>
      <c r="VN210" s="298"/>
      <c r="VO210" s="298"/>
      <c r="VP210" s="298"/>
      <c r="VQ210" s="298"/>
      <c r="VR210" s="298"/>
      <c r="VS210" s="298"/>
      <c r="VT210" s="298"/>
      <c r="VU210" s="298"/>
      <c r="VV210" s="298"/>
      <c r="VW210" s="298"/>
      <c r="VX210" s="298"/>
      <c r="VY210" s="298"/>
      <c r="VZ210" s="298"/>
      <c r="WA210" s="298"/>
      <c r="WB210" s="298"/>
      <c r="WC210" s="298"/>
      <c r="WD210" s="298"/>
      <c r="WE210" s="298"/>
      <c r="WF210" s="298"/>
      <c r="WG210" s="298"/>
      <c r="WH210" s="298"/>
      <c r="WI210" s="298"/>
      <c r="WJ210" s="298"/>
      <c r="WK210" s="298"/>
      <c r="WL210" s="298"/>
      <c r="WM210" s="298"/>
      <c r="WN210" s="298"/>
      <c r="WO210" s="298"/>
      <c r="WP210" s="298"/>
      <c r="WQ210" s="298"/>
      <c r="WR210" s="298"/>
      <c r="WS210" s="298"/>
      <c r="WT210" s="298"/>
      <c r="WU210" s="298"/>
      <c r="WV210" s="298"/>
      <c r="WW210" s="298"/>
      <c r="WX210" s="298"/>
      <c r="WY210" s="298"/>
      <c r="WZ210" s="298"/>
      <c r="XA210" s="298"/>
      <c r="XB210" s="298"/>
      <c r="XC210" s="298"/>
      <c r="XD210" s="298"/>
      <c r="XE210" s="298"/>
      <c r="XF210" s="298"/>
      <c r="XG210" s="298"/>
      <c r="XH210" s="298"/>
      <c r="XI210" s="298"/>
      <c r="XJ210" s="298"/>
      <c r="XK210" s="298"/>
      <c r="XL210" s="298"/>
      <c r="XM210" s="298"/>
      <c r="XN210" s="298"/>
      <c r="XO210" s="298"/>
      <c r="XP210" s="298"/>
      <c r="XQ210" s="298"/>
      <c r="XR210" s="298"/>
      <c r="XS210" s="298"/>
      <c r="XT210" s="298"/>
      <c r="XU210" s="298"/>
      <c r="XV210" s="298"/>
      <c r="XW210" s="298"/>
      <c r="XX210" s="298"/>
      <c r="XY210" s="298"/>
      <c r="XZ210" s="298"/>
      <c r="YA210" s="298"/>
      <c r="YB210" s="298"/>
      <c r="YC210" s="298"/>
      <c r="YD210" s="298"/>
      <c r="YE210" s="298"/>
      <c r="YF210" s="298"/>
      <c r="YG210" s="298"/>
      <c r="YH210" s="298"/>
      <c r="YI210" s="298"/>
      <c r="YJ210" s="298"/>
      <c r="YK210" s="298"/>
      <c r="YL210" s="298"/>
      <c r="YM210" s="298"/>
      <c r="YN210" s="298"/>
      <c r="YO210" s="298"/>
      <c r="YP210" s="298"/>
      <c r="YQ210" s="298"/>
      <c r="YR210" s="298"/>
      <c r="YS210" s="298"/>
      <c r="YT210" s="298"/>
      <c r="YU210" s="298"/>
      <c r="YV210" s="298"/>
      <c r="YW210" s="298"/>
      <c r="YX210" s="298"/>
      <c r="YY210" s="298"/>
      <c r="YZ210" s="298"/>
      <c r="ZA210" s="298"/>
      <c r="ZB210" s="298"/>
      <c r="ZC210" s="298"/>
      <c r="ZD210" s="298"/>
      <c r="ZE210" s="298"/>
      <c r="ZF210" s="298"/>
      <c r="ZG210" s="298"/>
      <c r="ZH210" s="298"/>
      <c r="ZI210" s="298"/>
      <c r="ZJ210" s="298"/>
      <c r="ZK210" s="298"/>
      <c r="ZL210" s="298"/>
      <c r="ZM210" s="298"/>
      <c r="ZN210" s="298"/>
      <c r="ZO210" s="298"/>
      <c r="ZP210" s="298"/>
      <c r="ZQ210" s="298"/>
      <c r="ZR210" s="298"/>
      <c r="ZS210" s="298"/>
      <c r="ZT210" s="298"/>
      <c r="ZU210" s="298"/>
      <c r="ZV210" s="298"/>
      <c r="ZW210" s="298"/>
      <c r="ZX210" s="298"/>
      <c r="ZY210" s="298"/>
      <c r="ZZ210" s="298"/>
      <c r="AAA210" s="298"/>
      <c r="AAB210" s="298"/>
      <c r="AAC210" s="298"/>
      <c r="AAD210" s="298"/>
      <c r="AAE210" s="298"/>
      <c r="AAF210" s="298"/>
      <c r="AAG210" s="298"/>
      <c r="AAH210" s="298"/>
      <c r="AAI210" s="298"/>
      <c r="AAJ210" s="298"/>
      <c r="AAK210" s="298"/>
      <c r="AAL210" s="298"/>
      <c r="AAM210" s="298"/>
      <c r="AAN210" s="298"/>
      <c r="AAO210" s="298"/>
      <c r="AAP210" s="298"/>
      <c r="AAQ210" s="298"/>
      <c r="AAR210" s="298"/>
      <c r="AAS210" s="298"/>
      <c r="AAT210" s="298"/>
      <c r="AAU210" s="298"/>
      <c r="AAV210" s="298"/>
      <c r="AAW210" s="298"/>
      <c r="AAX210" s="298"/>
      <c r="AAY210" s="298"/>
      <c r="AAZ210" s="298"/>
      <c r="ABA210" s="298"/>
      <c r="ABB210" s="298"/>
      <c r="ABC210" s="298"/>
      <c r="ABD210" s="298"/>
      <c r="ABE210" s="298"/>
      <c r="ABF210" s="298"/>
      <c r="ABG210" s="298"/>
      <c r="ABH210" s="298"/>
      <c r="ABI210" s="298"/>
      <c r="ABJ210" s="298"/>
      <c r="ABK210" s="298"/>
      <c r="ABL210" s="298"/>
      <c r="ABM210" s="298"/>
      <c r="ABN210" s="298"/>
      <c r="ABO210" s="298"/>
      <c r="ABP210" s="298"/>
      <c r="ABQ210" s="298"/>
      <c r="ABR210" s="298"/>
      <c r="ABS210" s="298"/>
      <c r="ABT210" s="298"/>
      <c r="ABU210" s="298"/>
      <c r="ABV210" s="298"/>
      <c r="ABW210" s="298"/>
      <c r="ABX210" s="298"/>
      <c r="ABY210" s="298"/>
      <c r="ABZ210" s="298"/>
      <c r="ACA210" s="298"/>
      <c r="ACB210" s="298"/>
      <c r="ACC210" s="298"/>
      <c r="ACD210" s="298"/>
      <c r="ACE210" s="298"/>
      <c r="ACF210" s="298"/>
      <c r="ACG210" s="298"/>
      <c r="ACH210" s="298"/>
      <c r="ACI210" s="298"/>
      <c r="ACJ210" s="298"/>
      <c r="ACK210" s="298"/>
      <c r="ACL210" s="298"/>
      <c r="ACM210" s="298"/>
      <c r="ACN210" s="298"/>
      <c r="ACO210" s="298"/>
      <c r="ACP210" s="298"/>
      <c r="ACQ210" s="298"/>
      <c r="ACR210" s="298"/>
      <c r="ACS210" s="298"/>
      <c r="ACT210" s="298"/>
      <c r="ACU210" s="298"/>
      <c r="ACV210" s="298"/>
      <c r="ACW210" s="298"/>
      <c r="ACX210" s="298"/>
      <c r="ACY210" s="298"/>
      <c r="ACZ210" s="298"/>
      <c r="ADA210" s="298"/>
      <c r="ADB210" s="298"/>
      <c r="ADC210" s="298"/>
      <c r="ADD210" s="298"/>
      <c r="ADE210" s="298"/>
      <c r="ADF210" s="298"/>
      <c r="ADG210" s="298"/>
      <c r="ADH210" s="298"/>
      <c r="ADI210" s="298"/>
      <c r="ADJ210" s="298"/>
      <c r="ADK210" s="298"/>
      <c r="ADL210" s="298"/>
      <c r="ADM210" s="298"/>
      <c r="ADN210" s="298"/>
      <c r="ADO210" s="298"/>
      <c r="ADP210" s="298"/>
      <c r="ADQ210" s="298"/>
      <c r="ADR210" s="298"/>
      <c r="ADS210" s="298"/>
      <c r="ADT210" s="298"/>
      <c r="ADU210" s="298"/>
      <c r="ADV210" s="298"/>
      <c r="ADW210" s="298"/>
      <c r="ADX210" s="298"/>
      <c r="ADY210" s="298"/>
      <c r="ADZ210" s="298"/>
      <c r="AEA210" s="298"/>
      <c r="AEB210" s="298"/>
      <c r="AEC210" s="298"/>
      <c r="AED210" s="298"/>
      <c r="AEE210" s="298"/>
      <c r="AEF210" s="298"/>
      <c r="AEG210" s="298"/>
      <c r="AEH210" s="298"/>
      <c r="AEI210" s="298"/>
      <c r="AEJ210" s="298"/>
      <c r="AEK210" s="298"/>
      <c r="AEL210" s="298"/>
      <c r="AEM210" s="298"/>
      <c r="AEN210" s="298"/>
      <c r="AEO210" s="298"/>
      <c r="AEP210" s="298"/>
      <c r="AEQ210" s="298"/>
      <c r="AER210" s="298"/>
      <c r="AES210" s="298"/>
      <c r="AET210" s="298"/>
      <c r="AEU210" s="298"/>
      <c r="AEV210" s="298"/>
      <c r="AEW210" s="298"/>
      <c r="AEX210" s="298"/>
      <c r="AEY210" s="298"/>
      <c r="AEZ210" s="298"/>
      <c r="AFA210" s="298"/>
      <c r="AFB210" s="298"/>
      <c r="AFC210" s="298"/>
      <c r="AFD210" s="298"/>
      <c r="AFE210" s="298"/>
      <c r="AFF210" s="298"/>
      <c r="AFG210" s="298"/>
      <c r="AFH210" s="298"/>
      <c r="AFI210" s="298"/>
      <c r="AFJ210" s="298"/>
      <c r="AFK210" s="298"/>
      <c r="AFL210" s="298"/>
      <c r="AFM210" s="298"/>
      <c r="AFN210" s="298"/>
      <c r="AFO210" s="298"/>
      <c r="AFP210" s="298"/>
      <c r="AFQ210" s="298"/>
      <c r="AFR210" s="298"/>
      <c r="AFS210" s="298"/>
      <c r="AFT210" s="298"/>
      <c r="AFU210" s="298"/>
      <c r="AFV210" s="298"/>
      <c r="AFW210" s="298"/>
      <c r="AFX210" s="298"/>
      <c r="AFY210" s="298"/>
      <c r="AFZ210" s="298"/>
      <c r="AGA210" s="298"/>
      <c r="AGB210" s="298"/>
      <c r="AGC210" s="298"/>
      <c r="AGD210" s="298"/>
      <c r="AGE210" s="298"/>
      <c r="AGF210" s="298"/>
      <c r="AGG210" s="298"/>
      <c r="AGH210" s="298"/>
      <c r="AGI210" s="298"/>
      <c r="AGJ210" s="298"/>
      <c r="AGK210" s="298"/>
      <c r="AGL210" s="298"/>
      <c r="AGM210" s="298"/>
      <c r="AGN210" s="298"/>
      <c r="AGO210" s="298"/>
      <c r="AGP210" s="298"/>
      <c r="AGQ210" s="298"/>
      <c r="AGR210" s="298"/>
      <c r="AGS210" s="298"/>
      <c r="AGT210" s="298"/>
      <c r="AGU210" s="298"/>
      <c r="AGV210" s="298"/>
      <c r="AGW210" s="298"/>
      <c r="AGX210" s="298"/>
      <c r="AGY210" s="298"/>
      <c r="AGZ210" s="298"/>
      <c r="AHA210" s="298"/>
      <c r="AHB210" s="298"/>
      <c r="AHC210" s="298"/>
      <c r="AHD210" s="298"/>
      <c r="AHE210" s="298"/>
      <c r="AHF210" s="298"/>
      <c r="AHG210" s="298"/>
      <c r="AHH210" s="298"/>
      <c r="AHI210" s="298"/>
      <c r="AHJ210" s="298"/>
      <c r="AHK210" s="298"/>
      <c r="AHL210" s="298"/>
      <c r="AHM210" s="298"/>
      <c r="AHN210" s="298"/>
      <c r="AHO210" s="298"/>
      <c r="AHP210" s="298"/>
      <c r="AHQ210" s="298"/>
      <c r="AHR210" s="298"/>
      <c r="AHS210" s="298"/>
      <c r="AHT210" s="298"/>
      <c r="AHU210" s="298"/>
      <c r="AHV210" s="298"/>
      <c r="AHW210" s="298"/>
      <c r="AHX210" s="298"/>
      <c r="AHY210" s="298"/>
      <c r="AHZ210" s="298"/>
      <c r="AIA210" s="298"/>
      <c r="AIB210" s="298"/>
      <c r="AIC210" s="298"/>
      <c r="AID210" s="298"/>
      <c r="AIE210" s="298"/>
      <c r="AIF210" s="298"/>
      <c r="AIG210" s="298"/>
      <c r="AIH210" s="298"/>
      <c r="AII210" s="298"/>
      <c r="AIJ210" s="298"/>
      <c r="AIK210" s="298"/>
      <c r="AIL210" s="298"/>
      <c r="AIM210" s="298"/>
      <c r="AIN210" s="298"/>
      <c r="AIO210" s="298"/>
      <c r="AIP210" s="298"/>
      <c r="AIQ210" s="298"/>
      <c r="AIR210" s="298"/>
      <c r="AIS210" s="298"/>
      <c r="AIT210" s="298"/>
      <c r="AIU210" s="298"/>
      <c r="AIV210" s="298"/>
      <c r="AIW210" s="298"/>
      <c r="AIX210" s="298"/>
      <c r="AIY210" s="298"/>
      <c r="AIZ210" s="298"/>
      <c r="AJA210" s="298"/>
      <c r="AJB210" s="298"/>
      <c r="AJC210" s="298"/>
      <c r="AJD210" s="298"/>
      <c r="AJE210" s="298"/>
      <c r="AJF210" s="298"/>
      <c r="AJG210" s="298"/>
      <c r="AJH210" s="298"/>
      <c r="AJI210" s="298"/>
      <c r="AJJ210" s="298"/>
      <c r="AJK210" s="298"/>
      <c r="AJL210" s="298"/>
      <c r="AJM210" s="298"/>
      <c r="AJN210" s="298"/>
      <c r="AJO210" s="298"/>
      <c r="AJP210" s="298"/>
      <c r="AJQ210" s="298"/>
      <c r="AJR210" s="298"/>
      <c r="AJS210" s="298"/>
      <c r="AJT210" s="298"/>
      <c r="AJU210" s="298"/>
      <c r="AJV210" s="298"/>
      <c r="AJW210" s="298"/>
      <c r="AJX210" s="298"/>
      <c r="AJY210" s="298"/>
      <c r="AJZ210" s="298"/>
      <c r="AKA210" s="298"/>
      <c r="AKB210" s="298"/>
      <c r="AKC210" s="298"/>
      <c r="AKD210" s="298"/>
      <c r="AKE210" s="298"/>
      <c r="AKF210" s="298"/>
      <c r="AKG210" s="298"/>
      <c r="AKH210" s="298"/>
      <c r="AKI210" s="298"/>
      <c r="AKJ210" s="298"/>
      <c r="AKK210" s="298"/>
      <c r="AKL210" s="298"/>
      <c r="AKM210" s="298"/>
      <c r="AKN210" s="298"/>
      <c r="AKO210" s="298"/>
      <c r="AKP210" s="298"/>
      <c r="AKQ210" s="298"/>
      <c r="AKR210" s="298"/>
      <c r="AKS210" s="298"/>
      <c r="AKT210" s="298"/>
      <c r="AKU210" s="298"/>
      <c r="AKV210" s="298"/>
      <c r="AKW210" s="298"/>
      <c r="AKX210" s="298"/>
      <c r="AKY210" s="298"/>
      <c r="AKZ210" s="298"/>
      <c r="ALA210" s="298"/>
      <c r="ALB210" s="298"/>
      <c r="ALC210" s="298"/>
      <c r="ALD210" s="298"/>
      <c r="ALE210" s="298"/>
      <c r="ALF210" s="298"/>
      <c r="ALG210" s="298"/>
      <c r="ALH210" s="298"/>
      <c r="ALI210" s="298"/>
      <c r="ALJ210" s="298"/>
      <c r="ALK210" s="298"/>
      <c r="ALL210" s="298"/>
      <c r="ALM210" s="298"/>
      <c r="ALN210" s="298"/>
      <c r="ALO210" s="298"/>
      <c r="ALP210" s="298"/>
      <c r="ALQ210" s="298"/>
      <c r="ALR210" s="298"/>
      <c r="ALS210" s="298"/>
      <c r="ALT210" s="298"/>
      <c r="ALU210" s="298"/>
      <c r="ALV210" s="298"/>
      <c r="ALW210" s="298"/>
      <c r="ALX210" s="298"/>
      <c r="ALY210" s="298"/>
      <c r="ALZ210" s="298"/>
      <c r="AMA210" s="298"/>
      <c r="AMB210" s="298"/>
      <c r="AMC210" s="298"/>
      <c r="AMD210" s="298"/>
      <c r="AME210" s="298"/>
      <c r="AMF210" s="298"/>
      <c r="AMG210" s="298"/>
      <c r="AMH210" s="298"/>
      <c r="AMI210" s="298"/>
      <c r="AMJ210" s="298"/>
    </row>
    <row r="213" spans="1:1025" s="303" customFormat="1" ht="18.600000000000001" customHeight="1">
      <c r="A213" s="343"/>
      <c r="B213" s="344"/>
      <c r="C213" s="343"/>
      <c r="D213" s="345"/>
      <c r="E213" s="345"/>
      <c r="F213" s="343"/>
      <c r="G213" s="346"/>
      <c r="H213" s="346"/>
      <c r="I213" s="347"/>
      <c r="J213" s="347"/>
      <c r="K213" s="264"/>
      <c r="L213" s="264"/>
      <c r="M213" s="264"/>
      <c r="N213" s="264"/>
      <c r="O213" s="264"/>
      <c r="P213" s="264"/>
      <c r="Q213" s="264"/>
      <c r="R213" s="264"/>
      <c r="S213" s="264"/>
      <c r="T213" s="264"/>
      <c r="U213" s="264"/>
      <c r="V213" s="264"/>
      <c r="W213" s="264"/>
      <c r="X213" s="264"/>
      <c r="Y213" s="264"/>
      <c r="Z213" s="264"/>
      <c r="AA213" s="264"/>
      <c r="AB213" s="264"/>
      <c r="AC213" s="264"/>
      <c r="AD213" s="264"/>
      <c r="AE213" s="265"/>
      <c r="AF213" s="265"/>
      <c r="AG213" s="265"/>
      <c r="AH213" s="265"/>
      <c r="AI213" s="265"/>
      <c r="AJ213" s="265"/>
      <c r="AK213" s="265"/>
      <c r="AL213" s="265"/>
      <c r="AM213" s="265"/>
      <c r="AN213" s="265"/>
      <c r="AO213" s="265"/>
      <c r="AP213" s="265"/>
      <c r="AQ213" s="265"/>
      <c r="AR213" s="265"/>
      <c r="AS213" s="265"/>
      <c r="AT213" s="265"/>
      <c r="AU213" s="265"/>
      <c r="AV213" s="265"/>
      <c r="AW213" s="265"/>
      <c r="AX213" s="265"/>
      <c r="AY213" s="265"/>
      <c r="AZ213" s="265"/>
      <c r="BA213" s="265"/>
      <c r="BB213" s="265"/>
      <c r="BC213" s="265"/>
      <c r="BD213" s="265"/>
      <c r="BE213" s="265"/>
      <c r="BF213" s="265"/>
      <c r="BG213" s="265"/>
      <c r="BH213" s="265"/>
      <c r="BI213" s="265"/>
      <c r="BJ213" s="265"/>
      <c r="BK213" s="265"/>
      <c r="BL213" s="265"/>
      <c r="BM213" s="265"/>
      <c r="BN213" s="265"/>
      <c r="BO213" s="265"/>
      <c r="BP213" s="265"/>
      <c r="BQ213" s="265"/>
      <c r="BR213" s="265"/>
      <c r="BS213" s="265"/>
      <c r="BT213" s="265"/>
      <c r="BU213" s="265"/>
      <c r="BV213" s="265"/>
      <c r="BW213" s="265"/>
      <c r="BX213" s="265"/>
      <c r="BY213" s="265"/>
      <c r="BZ213" s="265"/>
      <c r="CA213" s="265"/>
      <c r="CB213" s="265"/>
      <c r="CC213" s="265"/>
      <c r="CD213" s="265"/>
      <c r="CE213" s="265"/>
      <c r="CF213" s="265"/>
      <c r="CG213" s="265"/>
      <c r="CH213" s="265"/>
      <c r="CI213" s="265"/>
      <c r="CJ213" s="265"/>
      <c r="CK213" s="265"/>
      <c r="CL213" s="265"/>
      <c r="CM213" s="265"/>
      <c r="CN213" s="265"/>
      <c r="CO213" s="265"/>
      <c r="CP213" s="265"/>
      <c r="CQ213" s="265"/>
      <c r="CR213" s="265"/>
      <c r="CS213" s="265"/>
      <c r="CT213" s="265"/>
      <c r="CU213" s="265"/>
      <c r="CV213" s="265"/>
      <c r="CW213" s="265"/>
      <c r="CX213" s="265"/>
      <c r="CY213" s="265"/>
      <c r="CZ213" s="265"/>
      <c r="DA213" s="265"/>
      <c r="DB213" s="265"/>
      <c r="DC213" s="265"/>
      <c r="DD213" s="265"/>
      <c r="DE213" s="265"/>
      <c r="DF213" s="265"/>
      <c r="DG213" s="265"/>
      <c r="DH213" s="265"/>
      <c r="DI213" s="265"/>
      <c r="DJ213" s="265"/>
      <c r="DK213" s="265"/>
      <c r="DL213" s="265"/>
      <c r="DM213" s="265"/>
      <c r="DN213" s="265"/>
      <c r="DO213" s="265"/>
      <c r="DP213" s="265"/>
      <c r="DQ213" s="265"/>
      <c r="DR213" s="265"/>
      <c r="DS213" s="265"/>
      <c r="DT213" s="265"/>
      <c r="DU213" s="265"/>
      <c r="DV213" s="265"/>
      <c r="DW213" s="265"/>
      <c r="DX213" s="265"/>
      <c r="DY213" s="265"/>
      <c r="DZ213" s="265"/>
      <c r="EA213" s="265"/>
      <c r="EB213" s="265"/>
      <c r="EC213" s="265"/>
      <c r="ED213" s="265"/>
      <c r="EE213" s="265"/>
      <c r="EF213" s="265"/>
      <c r="EG213" s="265"/>
      <c r="EH213" s="265"/>
      <c r="EI213" s="265"/>
      <c r="EJ213" s="265"/>
      <c r="EK213" s="265"/>
      <c r="EL213" s="265"/>
      <c r="EM213" s="265"/>
      <c r="EN213" s="265"/>
      <c r="EO213" s="265"/>
      <c r="EP213" s="265"/>
      <c r="EQ213" s="265"/>
      <c r="ER213" s="265"/>
      <c r="ES213" s="265"/>
      <c r="ET213" s="265"/>
      <c r="EU213" s="265"/>
      <c r="EV213" s="265"/>
      <c r="EW213" s="265"/>
      <c r="EX213" s="265"/>
      <c r="EY213" s="265"/>
      <c r="EZ213" s="265"/>
      <c r="FA213" s="265"/>
      <c r="FB213" s="265"/>
      <c r="FC213" s="265"/>
      <c r="FD213" s="265"/>
      <c r="FE213" s="265"/>
      <c r="FF213" s="265"/>
      <c r="FG213" s="265"/>
      <c r="FH213" s="265"/>
      <c r="FI213" s="265"/>
      <c r="FJ213" s="265"/>
      <c r="FK213" s="265"/>
      <c r="FL213" s="265"/>
      <c r="FM213" s="265"/>
      <c r="FN213" s="265"/>
      <c r="FO213" s="265"/>
      <c r="FP213" s="265"/>
      <c r="FQ213" s="265"/>
      <c r="FR213" s="265"/>
      <c r="FS213" s="265"/>
      <c r="FT213" s="265"/>
      <c r="FU213" s="265"/>
      <c r="FV213" s="265"/>
      <c r="FW213" s="265"/>
      <c r="FX213" s="265"/>
      <c r="FY213" s="265"/>
      <c r="FZ213" s="265"/>
      <c r="GA213" s="265"/>
      <c r="GB213" s="265"/>
      <c r="GC213" s="265"/>
      <c r="GD213" s="265"/>
      <c r="GE213" s="265"/>
      <c r="GF213" s="265"/>
      <c r="GG213" s="265"/>
      <c r="GH213" s="265"/>
      <c r="GI213" s="265"/>
      <c r="GJ213" s="265"/>
      <c r="GK213" s="265"/>
      <c r="GL213" s="265"/>
      <c r="GM213" s="265"/>
      <c r="GN213" s="265"/>
      <c r="GO213" s="265"/>
      <c r="GP213" s="265"/>
      <c r="GQ213" s="265"/>
      <c r="GR213" s="265"/>
      <c r="GS213" s="265"/>
      <c r="GT213" s="265"/>
      <c r="GU213" s="265"/>
      <c r="GV213" s="265"/>
      <c r="GW213" s="265"/>
      <c r="GX213" s="265"/>
      <c r="GY213" s="265"/>
      <c r="GZ213" s="265"/>
      <c r="HA213" s="265"/>
      <c r="HB213" s="265"/>
      <c r="HC213" s="265"/>
      <c r="HD213" s="265"/>
      <c r="HE213" s="265"/>
      <c r="HF213" s="265"/>
      <c r="HG213" s="265"/>
      <c r="HH213" s="265"/>
      <c r="HI213" s="265"/>
      <c r="HJ213" s="265"/>
      <c r="HK213" s="265"/>
      <c r="HL213" s="265"/>
      <c r="HM213" s="265"/>
      <c r="HN213" s="265"/>
      <c r="HO213" s="265"/>
      <c r="HP213" s="265"/>
      <c r="HQ213" s="265"/>
      <c r="HR213" s="265"/>
      <c r="HS213" s="265"/>
      <c r="HT213" s="265"/>
      <c r="HU213" s="265"/>
      <c r="HV213" s="265"/>
      <c r="HW213" s="265"/>
      <c r="HX213" s="265"/>
      <c r="HY213" s="265"/>
      <c r="HZ213" s="265"/>
      <c r="IA213" s="265"/>
      <c r="IB213" s="265"/>
      <c r="IC213" s="265"/>
      <c r="ID213" s="265"/>
      <c r="IE213" s="265"/>
      <c r="IF213" s="265"/>
      <c r="IG213" s="265"/>
      <c r="IH213" s="265"/>
      <c r="II213" s="265"/>
      <c r="IJ213" s="265"/>
      <c r="IK213" s="265"/>
      <c r="IL213" s="265"/>
      <c r="IM213" s="265"/>
      <c r="IN213" s="265"/>
      <c r="IO213" s="265"/>
      <c r="IP213" s="265"/>
      <c r="IQ213" s="265"/>
      <c r="IR213" s="265"/>
      <c r="IS213" s="265"/>
      <c r="IT213" s="265"/>
      <c r="IU213" s="265"/>
      <c r="IV213" s="265"/>
      <c r="IW213" s="265"/>
      <c r="IX213" s="265"/>
      <c r="IY213" s="265"/>
      <c r="IZ213" s="265"/>
      <c r="JA213" s="265"/>
      <c r="JB213" s="265"/>
      <c r="JC213" s="265"/>
      <c r="JD213" s="265"/>
      <c r="JE213" s="265"/>
      <c r="JF213" s="265"/>
      <c r="JG213" s="265"/>
      <c r="JH213" s="265"/>
      <c r="JI213" s="265"/>
      <c r="JJ213" s="265"/>
      <c r="JK213" s="265"/>
      <c r="JL213" s="265"/>
      <c r="JM213" s="265"/>
      <c r="JN213" s="265"/>
      <c r="JO213" s="265"/>
      <c r="JP213" s="265"/>
      <c r="JQ213" s="265"/>
      <c r="JR213" s="265"/>
      <c r="JS213" s="265"/>
      <c r="JT213" s="265"/>
      <c r="JU213" s="265"/>
      <c r="JV213" s="265"/>
      <c r="JW213" s="265"/>
      <c r="JX213" s="265"/>
      <c r="JY213" s="265"/>
      <c r="JZ213" s="265"/>
      <c r="KA213" s="265"/>
      <c r="KB213" s="265"/>
      <c r="KC213" s="265"/>
      <c r="KD213" s="265"/>
      <c r="KE213" s="265"/>
      <c r="KF213" s="265"/>
      <c r="KG213" s="265"/>
      <c r="KH213" s="265"/>
      <c r="KI213" s="265"/>
      <c r="KJ213" s="265"/>
      <c r="KK213" s="265"/>
      <c r="KL213" s="265"/>
      <c r="KM213" s="265"/>
      <c r="KN213" s="265"/>
      <c r="KO213" s="265"/>
      <c r="KP213" s="265"/>
      <c r="KQ213" s="265"/>
      <c r="KR213" s="265"/>
      <c r="KS213" s="265"/>
      <c r="KT213" s="265"/>
      <c r="KU213" s="265"/>
      <c r="KV213" s="265"/>
      <c r="KW213" s="265"/>
      <c r="KX213" s="265"/>
      <c r="KY213" s="265"/>
      <c r="KZ213" s="265"/>
      <c r="LA213" s="265"/>
      <c r="LB213" s="265"/>
      <c r="LC213" s="265"/>
      <c r="LD213" s="265"/>
      <c r="LE213" s="265"/>
      <c r="LF213" s="265"/>
      <c r="LG213" s="265"/>
      <c r="LH213" s="265"/>
      <c r="LI213" s="265"/>
      <c r="LJ213" s="265"/>
      <c r="LK213" s="265"/>
      <c r="LL213" s="265"/>
      <c r="LM213" s="265"/>
      <c r="LN213" s="265"/>
      <c r="LO213" s="265"/>
      <c r="LP213" s="265"/>
      <c r="LQ213" s="265"/>
      <c r="LR213" s="265"/>
      <c r="LS213" s="265"/>
      <c r="LT213" s="265"/>
      <c r="LU213" s="265"/>
      <c r="LV213" s="265"/>
      <c r="LW213" s="265"/>
      <c r="LX213" s="265"/>
      <c r="LY213" s="265"/>
      <c r="LZ213" s="265"/>
      <c r="MA213" s="265"/>
      <c r="MB213" s="265"/>
      <c r="MC213" s="265"/>
      <c r="MD213" s="265"/>
      <c r="ME213" s="265"/>
      <c r="MF213" s="265"/>
      <c r="MG213" s="265"/>
      <c r="MH213" s="265"/>
      <c r="MI213" s="265"/>
      <c r="MJ213" s="265"/>
      <c r="MK213" s="265"/>
      <c r="ML213" s="265"/>
      <c r="MM213" s="265"/>
      <c r="MN213" s="265"/>
      <c r="MO213" s="265"/>
      <c r="MP213" s="265"/>
      <c r="MQ213" s="265"/>
      <c r="MR213" s="265"/>
      <c r="MS213" s="265"/>
      <c r="MT213" s="265"/>
      <c r="MU213" s="265"/>
      <c r="MV213" s="265"/>
      <c r="MW213" s="265"/>
      <c r="MX213" s="265"/>
      <c r="MY213" s="265"/>
      <c r="MZ213" s="265"/>
      <c r="NA213" s="265"/>
      <c r="NB213" s="265"/>
      <c r="NC213" s="265"/>
      <c r="ND213" s="265"/>
      <c r="NE213" s="265"/>
      <c r="NF213" s="265"/>
      <c r="NG213" s="265"/>
      <c r="NH213" s="265"/>
      <c r="NI213" s="265"/>
      <c r="NJ213" s="265"/>
      <c r="NK213" s="265"/>
      <c r="NL213" s="265"/>
      <c r="NM213" s="265"/>
      <c r="NN213" s="265"/>
      <c r="NO213" s="265"/>
      <c r="NP213" s="265"/>
      <c r="NQ213" s="265"/>
      <c r="NR213" s="265"/>
      <c r="NS213" s="265"/>
      <c r="NT213" s="265"/>
      <c r="NU213" s="265"/>
      <c r="NV213" s="265"/>
      <c r="NW213" s="265"/>
      <c r="NX213" s="265"/>
      <c r="NY213" s="265"/>
      <c r="NZ213" s="265"/>
      <c r="OA213" s="265"/>
      <c r="OB213" s="265"/>
      <c r="OC213" s="265"/>
      <c r="OD213" s="265"/>
      <c r="OE213" s="265"/>
      <c r="OF213" s="265"/>
      <c r="OG213" s="265"/>
      <c r="OH213" s="265"/>
      <c r="OI213" s="265"/>
      <c r="OJ213" s="265"/>
      <c r="OK213" s="265"/>
      <c r="OL213" s="265"/>
      <c r="OM213" s="265"/>
      <c r="ON213" s="265"/>
      <c r="OO213" s="265"/>
      <c r="OP213" s="265"/>
      <c r="OQ213" s="265"/>
      <c r="OR213" s="265"/>
      <c r="OS213" s="265"/>
      <c r="OT213" s="265"/>
      <c r="OU213" s="265"/>
      <c r="OV213" s="265"/>
      <c r="OW213" s="265"/>
      <c r="OX213" s="265"/>
      <c r="OY213" s="265"/>
      <c r="OZ213" s="265"/>
      <c r="PA213" s="265"/>
      <c r="PB213" s="265"/>
      <c r="PC213" s="265"/>
      <c r="PD213" s="265"/>
      <c r="PE213" s="265"/>
      <c r="PF213" s="265"/>
      <c r="PG213" s="265"/>
      <c r="PH213" s="265"/>
      <c r="PI213" s="265"/>
      <c r="PJ213" s="265"/>
      <c r="PK213" s="265"/>
      <c r="PL213" s="265"/>
      <c r="PM213" s="265"/>
      <c r="PN213" s="265"/>
      <c r="PO213" s="265"/>
      <c r="PP213" s="265"/>
      <c r="PQ213" s="265"/>
      <c r="PR213" s="265"/>
      <c r="PS213" s="265"/>
      <c r="PT213" s="265"/>
      <c r="PU213" s="265"/>
      <c r="PV213" s="265"/>
      <c r="PW213" s="265"/>
      <c r="PX213" s="265"/>
      <c r="PY213" s="265"/>
      <c r="PZ213" s="265"/>
      <c r="QA213" s="265"/>
      <c r="QB213" s="265"/>
      <c r="QC213" s="265"/>
      <c r="QD213" s="265"/>
      <c r="QE213" s="265"/>
      <c r="QF213" s="265"/>
      <c r="QG213" s="265"/>
      <c r="QH213" s="265"/>
      <c r="QI213" s="265"/>
      <c r="QJ213" s="265"/>
      <c r="QK213" s="265"/>
      <c r="QL213" s="265"/>
      <c r="QM213" s="265"/>
      <c r="QN213" s="265"/>
      <c r="QO213" s="265"/>
      <c r="QP213" s="265"/>
      <c r="QQ213" s="265"/>
      <c r="QR213" s="265"/>
      <c r="QS213" s="265"/>
      <c r="QT213" s="265"/>
      <c r="QU213" s="265"/>
      <c r="QV213" s="265"/>
      <c r="QW213" s="265"/>
      <c r="QX213" s="265"/>
      <c r="QY213" s="265"/>
      <c r="QZ213" s="265"/>
      <c r="RA213" s="265"/>
      <c r="RB213" s="265"/>
      <c r="RC213" s="265"/>
      <c r="RD213" s="265"/>
      <c r="RE213" s="265"/>
      <c r="RF213" s="265"/>
      <c r="RG213" s="265"/>
      <c r="RH213" s="265"/>
      <c r="RI213" s="265"/>
      <c r="RJ213" s="265"/>
      <c r="RK213" s="265"/>
      <c r="RL213" s="265"/>
      <c r="RM213" s="265"/>
      <c r="RN213" s="265"/>
      <c r="RO213" s="265"/>
      <c r="RP213" s="265"/>
      <c r="RQ213" s="265"/>
      <c r="RR213" s="265"/>
      <c r="RS213" s="265"/>
      <c r="RT213" s="265"/>
      <c r="RU213" s="265"/>
      <c r="RV213" s="265"/>
      <c r="RW213" s="265"/>
      <c r="RX213" s="265"/>
      <c r="RY213" s="265"/>
      <c r="RZ213" s="265"/>
      <c r="SA213" s="265"/>
      <c r="SB213" s="265"/>
      <c r="SC213" s="265"/>
      <c r="SD213" s="265"/>
      <c r="SE213" s="265"/>
      <c r="SF213" s="265"/>
      <c r="SG213" s="265"/>
      <c r="SH213" s="265"/>
      <c r="SI213" s="265"/>
      <c r="SJ213" s="265"/>
      <c r="SK213" s="265"/>
      <c r="SL213" s="265"/>
      <c r="SM213" s="265"/>
      <c r="SN213" s="265"/>
      <c r="SO213" s="265"/>
      <c r="SP213" s="265"/>
      <c r="SQ213" s="265"/>
      <c r="SR213" s="265"/>
      <c r="SS213" s="265"/>
      <c r="ST213" s="265"/>
      <c r="SU213" s="265"/>
      <c r="SV213" s="265"/>
      <c r="SW213" s="265"/>
      <c r="SX213" s="265"/>
      <c r="SY213" s="265"/>
      <c r="SZ213" s="265"/>
      <c r="TA213" s="265"/>
      <c r="TB213" s="265"/>
      <c r="TC213" s="265"/>
      <c r="TD213" s="265"/>
      <c r="TE213" s="265"/>
      <c r="TF213" s="265"/>
      <c r="TG213" s="265"/>
      <c r="TH213" s="265"/>
      <c r="TI213" s="265"/>
      <c r="TJ213" s="265"/>
      <c r="TK213" s="265"/>
      <c r="TL213" s="265"/>
      <c r="TM213" s="265"/>
      <c r="TN213" s="265"/>
      <c r="TO213" s="265"/>
      <c r="TP213" s="265"/>
      <c r="TQ213" s="265"/>
      <c r="TR213" s="265"/>
      <c r="TS213" s="265"/>
      <c r="TT213" s="265"/>
      <c r="TU213" s="265"/>
      <c r="TV213" s="265"/>
      <c r="TW213" s="265"/>
      <c r="TX213" s="265"/>
      <c r="TY213" s="265"/>
      <c r="TZ213" s="265"/>
      <c r="UA213" s="265"/>
      <c r="UB213" s="265"/>
      <c r="UC213" s="265"/>
      <c r="UD213" s="265"/>
      <c r="UE213" s="265"/>
      <c r="UF213" s="265"/>
      <c r="UG213" s="265"/>
      <c r="UH213" s="265"/>
      <c r="UI213" s="265"/>
      <c r="UJ213" s="265"/>
      <c r="UK213" s="265"/>
      <c r="UL213" s="265"/>
      <c r="UM213" s="265"/>
      <c r="UN213" s="265"/>
      <c r="UO213" s="265"/>
      <c r="UP213" s="265"/>
      <c r="UQ213" s="265"/>
      <c r="UR213" s="265"/>
      <c r="US213" s="265"/>
      <c r="UT213" s="265"/>
      <c r="UU213" s="265"/>
      <c r="UV213" s="265"/>
      <c r="UW213" s="265"/>
      <c r="UX213" s="265"/>
      <c r="UY213" s="265"/>
      <c r="UZ213" s="265"/>
      <c r="VA213" s="265"/>
      <c r="VB213" s="265"/>
      <c r="VC213" s="265"/>
      <c r="VD213" s="265"/>
      <c r="VE213" s="265"/>
      <c r="VF213" s="265"/>
      <c r="VG213" s="265"/>
      <c r="VH213" s="265"/>
      <c r="VI213" s="265"/>
      <c r="VJ213" s="265"/>
      <c r="VK213" s="265"/>
      <c r="VL213" s="265"/>
      <c r="VM213" s="265"/>
      <c r="VN213" s="265"/>
      <c r="VO213" s="265"/>
      <c r="VP213" s="265"/>
      <c r="VQ213" s="265"/>
      <c r="VR213" s="265"/>
      <c r="VS213" s="265"/>
      <c r="VT213" s="265"/>
      <c r="VU213" s="265"/>
      <c r="VV213" s="265"/>
      <c r="VW213" s="265"/>
      <c r="VX213" s="265"/>
      <c r="VY213" s="265"/>
      <c r="VZ213" s="265"/>
      <c r="WA213" s="265"/>
      <c r="WB213" s="265"/>
      <c r="WC213" s="265"/>
      <c r="WD213" s="265"/>
      <c r="WE213" s="265"/>
      <c r="WF213" s="265"/>
      <c r="WG213" s="265"/>
      <c r="WH213" s="265"/>
      <c r="WI213" s="265"/>
      <c r="WJ213" s="265"/>
      <c r="WK213" s="265"/>
      <c r="WL213" s="265"/>
      <c r="WM213" s="265"/>
      <c r="WN213" s="265"/>
      <c r="WO213" s="265"/>
      <c r="WP213" s="265"/>
      <c r="WQ213" s="265"/>
      <c r="WR213" s="265"/>
      <c r="WS213" s="265"/>
      <c r="WT213" s="265"/>
      <c r="WU213" s="265"/>
      <c r="WV213" s="265"/>
      <c r="WW213" s="265"/>
      <c r="WX213" s="265"/>
      <c r="WY213" s="265"/>
      <c r="WZ213" s="265"/>
      <c r="XA213" s="265"/>
      <c r="XB213" s="265"/>
      <c r="XC213" s="265"/>
      <c r="XD213" s="265"/>
      <c r="XE213" s="265"/>
      <c r="XF213" s="265"/>
      <c r="XG213" s="265"/>
      <c r="XH213" s="265"/>
      <c r="XI213" s="265"/>
      <c r="XJ213" s="265"/>
      <c r="XK213" s="265"/>
      <c r="XL213" s="265"/>
      <c r="XM213" s="265"/>
      <c r="XN213" s="265"/>
      <c r="XO213" s="265"/>
      <c r="XP213" s="265"/>
      <c r="XQ213" s="265"/>
      <c r="XR213" s="265"/>
      <c r="XS213" s="265"/>
      <c r="XT213" s="265"/>
      <c r="XU213" s="265"/>
      <c r="XV213" s="265"/>
      <c r="XW213" s="265"/>
      <c r="XX213" s="265"/>
      <c r="XY213" s="265"/>
      <c r="XZ213" s="265"/>
      <c r="YA213" s="265"/>
      <c r="YB213" s="265"/>
      <c r="YC213" s="265"/>
      <c r="YD213" s="265"/>
      <c r="YE213" s="265"/>
      <c r="YF213" s="265"/>
      <c r="YG213" s="265"/>
      <c r="YH213" s="265"/>
      <c r="YI213" s="265"/>
      <c r="YJ213" s="265"/>
      <c r="YK213" s="265"/>
      <c r="YL213" s="265"/>
      <c r="YM213" s="265"/>
      <c r="YN213" s="265"/>
      <c r="YO213" s="265"/>
      <c r="YP213" s="265"/>
      <c r="YQ213" s="265"/>
      <c r="YR213" s="265"/>
      <c r="YS213" s="265"/>
      <c r="YT213" s="265"/>
      <c r="YU213" s="265"/>
      <c r="YV213" s="265"/>
      <c r="YW213" s="265"/>
      <c r="YX213" s="265"/>
      <c r="YY213" s="265"/>
      <c r="YZ213" s="265"/>
      <c r="ZA213" s="265"/>
      <c r="ZB213" s="265"/>
      <c r="ZC213" s="265"/>
      <c r="ZD213" s="265"/>
      <c r="ZE213" s="265"/>
      <c r="ZF213" s="265"/>
      <c r="ZG213" s="265"/>
      <c r="ZH213" s="265"/>
      <c r="ZI213" s="265"/>
      <c r="ZJ213" s="265"/>
      <c r="ZK213" s="265"/>
      <c r="ZL213" s="265"/>
      <c r="ZM213" s="265"/>
      <c r="ZN213" s="265"/>
      <c r="ZO213" s="265"/>
      <c r="ZP213" s="265"/>
      <c r="ZQ213" s="265"/>
      <c r="ZR213" s="265"/>
      <c r="ZS213" s="265"/>
      <c r="ZT213" s="265"/>
      <c r="ZU213" s="265"/>
      <c r="ZV213" s="265"/>
      <c r="ZW213" s="265"/>
      <c r="ZX213" s="265"/>
      <c r="ZY213" s="265"/>
      <c r="ZZ213" s="265"/>
      <c r="AAA213" s="265"/>
      <c r="AAB213" s="265"/>
      <c r="AAC213" s="265"/>
      <c r="AAD213" s="265"/>
      <c r="AAE213" s="265"/>
      <c r="AAF213" s="265"/>
      <c r="AAG213" s="265"/>
      <c r="AAH213" s="265"/>
      <c r="AAI213" s="265"/>
      <c r="AAJ213" s="265"/>
      <c r="AAK213" s="265"/>
      <c r="AAL213" s="265"/>
      <c r="AAM213" s="265"/>
      <c r="AAN213" s="265"/>
      <c r="AAO213" s="265"/>
      <c r="AAP213" s="265"/>
      <c r="AAQ213" s="265"/>
      <c r="AAR213" s="265"/>
      <c r="AAS213" s="265"/>
      <c r="AAT213" s="265"/>
      <c r="AAU213" s="265"/>
      <c r="AAV213" s="265"/>
      <c r="AAW213" s="265"/>
      <c r="AAX213" s="265"/>
      <c r="AAY213" s="265"/>
      <c r="AAZ213" s="265"/>
      <c r="ABA213" s="265"/>
      <c r="ABB213" s="265"/>
      <c r="ABC213" s="265"/>
      <c r="ABD213" s="265"/>
      <c r="ABE213" s="265"/>
      <c r="ABF213" s="265"/>
      <c r="ABG213" s="265"/>
      <c r="ABH213" s="265"/>
      <c r="ABI213" s="265"/>
      <c r="ABJ213" s="265"/>
      <c r="ABK213" s="265"/>
      <c r="ABL213" s="265"/>
      <c r="ABM213" s="265"/>
      <c r="ABN213" s="265"/>
      <c r="ABO213" s="265"/>
      <c r="ABP213" s="265"/>
      <c r="ABQ213" s="265"/>
      <c r="ABR213" s="265"/>
      <c r="ABS213" s="265"/>
      <c r="ABT213" s="265"/>
      <c r="ABU213" s="265"/>
      <c r="ABV213" s="265"/>
      <c r="ABW213" s="265"/>
      <c r="ABX213" s="265"/>
      <c r="ABY213" s="265"/>
      <c r="ABZ213" s="265"/>
      <c r="ACA213" s="265"/>
      <c r="ACB213" s="265"/>
      <c r="ACC213" s="265"/>
      <c r="ACD213" s="265"/>
      <c r="ACE213" s="265"/>
      <c r="ACF213" s="265"/>
      <c r="ACG213" s="265"/>
      <c r="ACH213" s="265"/>
      <c r="ACI213" s="265"/>
      <c r="ACJ213" s="265"/>
      <c r="ACK213" s="265"/>
      <c r="ACL213" s="265"/>
      <c r="ACM213" s="265"/>
      <c r="ACN213" s="265"/>
      <c r="ACO213" s="265"/>
      <c r="ACP213" s="265"/>
      <c r="ACQ213" s="265"/>
      <c r="ACR213" s="265"/>
      <c r="ACS213" s="265"/>
      <c r="ACT213" s="265"/>
      <c r="ACU213" s="265"/>
      <c r="ACV213" s="265"/>
      <c r="ACW213" s="265"/>
      <c r="ACX213" s="265"/>
      <c r="ACY213" s="265"/>
      <c r="ACZ213" s="265"/>
      <c r="ADA213" s="265"/>
      <c r="ADB213" s="265"/>
      <c r="ADC213" s="265"/>
      <c r="ADD213" s="265"/>
      <c r="ADE213" s="265"/>
      <c r="ADF213" s="265"/>
      <c r="ADG213" s="265"/>
      <c r="ADH213" s="265"/>
      <c r="ADI213" s="265"/>
      <c r="ADJ213" s="265"/>
      <c r="ADK213" s="265"/>
      <c r="ADL213" s="265"/>
      <c r="ADM213" s="265"/>
      <c r="ADN213" s="265"/>
      <c r="ADO213" s="265"/>
      <c r="ADP213" s="265"/>
      <c r="ADQ213" s="265"/>
      <c r="ADR213" s="265"/>
      <c r="ADS213" s="265"/>
      <c r="ADT213" s="265"/>
      <c r="ADU213" s="265"/>
      <c r="ADV213" s="265"/>
      <c r="ADW213" s="265"/>
      <c r="ADX213" s="265"/>
      <c r="ADY213" s="265"/>
      <c r="ADZ213" s="265"/>
      <c r="AEA213" s="265"/>
      <c r="AEB213" s="265"/>
      <c r="AEC213" s="265"/>
      <c r="AED213" s="265"/>
      <c r="AEE213" s="265"/>
      <c r="AEF213" s="265"/>
      <c r="AEG213" s="265"/>
      <c r="AEH213" s="265"/>
      <c r="AEI213" s="265"/>
      <c r="AEJ213" s="265"/>
      <c r="AEK213" s="265"/>
      <c r="AEL213" s="265"/>
      <c r="AEM213" s="265"/>
      <c r="AEN213" s="265"/>
      <c r="AEO213" s="265"/>
      <c r="AEP213" s="265"/>
      <c r="AEQ213" s="265"/>
      <c r="AER213" s="265"/>
      <c r="AES213" s="265"/>
      <c r="AET213" s="265"/>
      <c r="AEU213" s="265"/>
      <c r="AEV213" s="265"/>
      <c r="AEW213" s="265"/>
      <c r="AEX213" s="265"/>
      <c r="AEY213" s="265"/>
      <c r="AEZ213" s="265"/>
      <c r="AFA213" s="265"/>
      <c r="AFB213" s="265"/>
      <c r="AFC213" s="265"/>
      <c r="AFD213" s="265"/>
      <c r="AFE213" s="265"/>
      <c r="AFF213" s="265"/>
      <c r="AFG213" s="265"/>
      <c r="AFH213" s="265"/>
      <c r="AFI213" s="265"/>
      <c r="AFJ213" s="265"/>
      <c r="AFK213" s="265"/>
      <c r="AFL213" s="265"/>
      <c r="AFM213" s="265"/>
      <c r="AFN213" s="265"/>
      <c r="AFO213" s="265"/>
      <c r="AFP213" s="265"/>
      <c r="AFQ213" s="265"/>
      <c r="AFR213" s="265"/>
      <c r="AFS213" s="265"/>
      <c r="AFT213" s="265"/>
      <c r="AFU213" s="265"/>
      <c r="AFV213" s="265"/>
      <c r="AFW213" s="265"/>
      <c r="AFX213" s="265"/>
      <c r="AFY213" s="265"/>
      <c r="AFZ213" s="265"/>
      <c r="AGA213" s="265"/>
      <c r="AGB213" s="265"/>
      <c r="AGC213" s="265"/>
      <c r="AGD213" s="265"/>
      <c r="AGE213" s="265"/>
      <c r="AGF213" s="265"/>
      <c r="AGG213" s="265"/>
      <c r="AGH213" s="265"/>
      <c r="AGI213" s="265"/>
      <c r="AGJ213" s="265"/>
      <c r="AGK213" s="265"/>
      <c r="AGL213" s="265"/>
      <c r="AGM213" s="265"/>
      <c r="AGN213" s="265"/>
      <c r="AGO213" s="265"/>
      <c r="AGP213" s="265"/>
      <c r="AGQ213" s="265"/>
      <c r="AGR213" s="265"/>
      <c r="AGS213" s="265"/>
      <c r="AGT213" s="265"/>
      <c r="AGU213" s="265"/>
      <c r="AGV213" s="265"/>
      <c r="AGW213" s="265"/>
      <c r="AGX213" s="265"/>
      <c r="AGY213" s="265"/>
      <c r="AGZ213" s="265"/>
      <c r="AHA213" s="265"/>
      <c r="AHB213" s="265"/>
      <c r="AHC213" s="265"/>
      <c r="AHD213" s="265"/>
      <c r="AHE213" s="265"/>
      <c r="AHF213" s="265"/>
      <c r="AHG213" s="265"/>
      <c r="AHH213" s="265"/>
      <c r="AHI213" s="265"/>
      <c r="AHJ213" s="265"/>
      <c r="AHK213" s="265"/>
      <c r="AHL213" s="265"/>
      <c r="AHM213" s="265"/>
      <c r="AHN213" s="265"/>
      <c r="AHO213" s="265"/>
      <c r="AHP213" s="265"/>
      <c r="AHQ213" s="265"/>
      <c r="AHR213" s="265"/>
      <c r="AHS213" s="265"/>
      <c r="AHT213" s="265"/>
      <c r="AHU213" s="265"/>
      <c r="AHV213" s="265"/>
      <c r="AHW213" s="265"/>
      <c r="AHX213" s="265"/>
      <c r="AHY213" s="265"/>
      <c r="AHZ213" s="265"/>
      <c r="AIA213" s="265"/>
      <c r="AIB213" s="265"/>
      <c r="AIC213" s="265"/>
      <c r="AID213" s="265"/>
      <c r="AIE213" s="265"/>
      <c r="AIF213" s="265"/>
      <c r="AIG213" s="265"/>
      <c r="AIH213" s="265"/>
      <c r="AII213" s="265"/>
      <c r="AIJ213" s="265"/>
      <c r="AIK213" s="265"/>
      <c r="AIL213" s="265"/>
      <c r="AIM213" s="265"/>
      <c r="AIN213" s="265"/>
      <c r="AIO213" s="265"/>
      <c r="AIP213" s="265"/>
      <c r="AIQ213" s="265"/>
      <c r="AIR213" s="265"/>
      <c r="AIS213" s="265"/>
      <c r="AIT213" s="265"/>
      <c r="AIU213" s="265"/>
      <c r="AIV213" s="265"/>
      <c r="AIW213" s="265"/>
      <c r="AIX213" s="265"/>
      <c r="AIY213" s="265"/>
      <c r="AIZ213" s="265"/>
      <c r="AJA213" s="265"/>
      <c r="AJB213" s="265"/>
      <c r="AJC213" s="265"/>
      <c r="AJD213" s="265"/>
      <c r="AJE213" s="265"/>
      <c r="AJF213" s="265"/>
      <c r="AJG213" s="265"/>
      <c r="AJH213" s="265"/>
      <c r="AJI213" s="265"/>
      <c r="AJJ213" s="265"/>
      <c r="AJK213" s="265"/>
      <c r="AJL213" s="265"/>
      <c r="AJM213" s="265"/>
      <c r="AJN213" s="265"/>
      <c r="AJO213" s="265"/>
      <c r="AJP213" s="265"/>
      <c r="AJQ213" s="265"/>
      <c r="AJR213" s="265"/>
      <c r="AJS213" s="265"/>
      <c r="AJT213" s="265"/>
      <c r="AJU213" s="265"/>
      <c r="AJV213" s="265"/>
      <c r="AJW213" s="265"/>
      <c r="AJX213" s="265"/>
      <c r="AJY213" s="265"/>
      <c r="AJZ213" s="265"/>
      <c r="AKA213" s="265"/>
      <c r="AKB213" s="265"/>
      <c r="AKC213" s="265"/>
      <c r="AKD213" s="265"/>
      <c r="AKE213" s="265"/>
      <c r="AKF213" s="265"/>
      <c r="AKG213" s="265"/>
      <c r="AKH213" s="265"/>
      <c r="AKI213" s="265"/>
      <c r="AKJ213" s="265"/>
      <c r="AKK213" s="265"/>
      <c r="AKL213" s="265"/>
      <c r="AKM213" s="265"/>
      <c r="AKN213" s="265"/>
      <c r="AKO213" s="265"/>
      <c r="AKP213" s="265"/>
      <c r="AKQ213" s="265"/>
      <c r="AKR213" s="265"/>
      <c r="AKS213" s="265"/>
      <c r="AKT213" s="265"/>
      <c r="AKU213" s="265"/>
      <c r="AKV213" s="265"/>
      <c r="AKW213" s="265"/>
      <c r="AKX213" s="265"/>
      <c r="AKY213" s="265"/>
      <c r="AKZ213" s="265"/>
      <c r="ALA213" s="265"/>
      <c r="ALB213" s="265"/>
      <c r="ALC213" s="265"/>
      <c r="ALD213" s="265"/>
      <c r="ALE213" s="265"/>
      <c r="ALF213" s="265"/>
      <c r="ALG213" s="265"/>
      <c r="ALH213" s="265"/>
      <c r="ALI213" s="265"/>
      <c r="ALJ213" s="265"/>
      <c r="ALK213" s="265"/>
      <c r="ALL213" s="265"/>
      <c r="ALM213" s="265"/>
      <c r="ALN213" s="265"/>
      <c r="ALO213" s="265"/>
      <c r="ALP213" s="265"/>
      <c r="ALQ213" s="265"/>
      <c r="ALR213" s="265"/>
      <c r="ALS213" s="265"/>
      <c r="ALT213" s="265"/>
      <c r="ALU213" s="265"/>
      <c r="ALV213" s="265"/>
      <c r="ALW213" s="265"/>
      <c r="ALX213" s="265"/>
      <c r="ALY213" s="265"/>
      <c r="ALZ213" s="265"/>
      <c r="AMA213" s="265"/>
      <c r="AMB213" s="265"/>
      <c r="AMC213" s="265"/>
      <c r="AMD213" s="265"/>
      <c r="AME213" s="265"/>
      <c r="AMF213" s="265"/>
      <c r="AMG213" s="265"/>
      <c r="AMH213" s="265"/>
      <c r="AMI213" s="265"/>
      <c r="AMJ213" s="265"/>
      <c r="AMK213" s="265"/>
    </row>
    <row r="215" spans="1:1025" s="303" customFormat="1" ht="31.5" customHeight="1">
      <c r="A215" s="343"/>
      <c r="B215" s="344"/>
      <c r="C215" s="343"/>
      <c r="D215" s="345"/>
      <c r="E215" s="345"/>
      <c r="F215" s="343"/>
      <c r="G215" s="346"/>
      <c r="H215" s="346"/>
      <c r="I215" s="347"/>
      <c r="J215" s="347"/>
      <c r="K215" s="264"/>
      <c r="L215" s="264"/>
      <c r="M215" s="264"/>
      <c r="N215" s="264"/>
      <c r="O215" s="264"/>
      <c r="P215" s="264"/>
      <c r="Q215" s="264"/>
      <c r="R215" s="264"/>
      <c r="S215" s="264"/>
      <c r="T215" s="264"/>
      <c r="U215" s="264"/>
      <c r="V215" s="264"/>
      <c r="W215" s="264"/>
      <c r="X215" s="264"/>
      <c r="Y215" s="264"/>
      <c r="Z215" s="264"/>
      <c r="AA215" s="264"/>
      <c r="AB215" s="264"/>
      <c r="AC215" s="264"/>
      <c r="AD215" s="264"/>
      <c r="AE215" s="265"/>
      <c r="AF215" s="265"/>
      <c r="AG215" s="265"/>
      <c r="AH215" s="265"/>
      <c r="AI215" s="265"/>
      <c r="AJ215" s="265"/>
      <c r="AK215" s="265"/>
      <c r="AL215" s="265"/>
      <c r="AM215" s="265"/>
      <c r="AN215" s="265"/>
      <c r="AO215" s="265"/>
      <c r="AP215" s="265"/>
      <c r="AQ215" s="265"/>
      <c r="AR215" s="265"/>
      <c r="AS215" s="265"/>
      <c r="AT215" s="265"/>
      <c r="AU215" s="265"/>
      <c r="AV215" s="265"/>
      <c r="AW215" s="265"/>
      <c r="AX215" s="265"/>
      <c r="AY215" s="265"/>
      <c r="AZ215" s="265"/>
      <c r="BA215" s="265"/>
      <c r="BB215" s="265"/>
      <c r="BC215" s="265"/>
      <c r="BD215" s="265"/>
      <c r="BE215" s="265"/>
      <c r="BF215" s="265"/>
      <c r="BG215" s="265"/>
      <c r="BH215" s="265"/>
      <c r="BI215" s="265"/>
      <c r="BJ215" s="265"/>
      <c r="BK215" s="265"/>
      <c r="BL215" s="265"/>
      <c r="BM215" s="265"/>
      <c r="BN215" s="265"/>
      <c r="BO215" s="265"/>
      <c r="BP215" s="265"/>
      <c r="BQ215" s="265"/>
      <c r="BR215" s="265"/>
      <c r="BS215" s="265"/>
      <c r="BT215" s="265"/>
      <c r="BU215" s="265"/>
      <c r="BV215" s="265"/>
      <c r="BW215" s="265"/>
      <c r="BX215" s="265"/>
      <c r="BY215" s="265"/>
      <c r="BZ215" s="265"/>
      <c r="CA215" s="265"/>
      <c r="CB215" s="265"/>
      <c r="CC215" s="265"/>
      <c r="CD215" s="265"/>
      <c r="CE215" s="265"/>
      <c r="CF215" s="265"/>
      <c r="CG215" s="265"/>
      <c r="CH215" s="265"/>
      <c r="CI215" s="265"/>
      <c r="CJ215" s="265"/>
      <c r="CK215" s="265"/>
      <c r="CL215" s="265"/>
      <c r="CM215" s="265"/>
      <c r="CN215" s="265"/>
      <c r="CO215" s="265"/>
      <c r="CP215" s="265"/>
      <c r="CQ215" s="265"/>
      <c r="CR215" s="265"/>
      <c r="CS215" s="265"/>
      <c r="CT215" s="265"/>
      <c r="CU215" s="265"/>
      <c r="CV215" s="265"/>
      <c r="CW215" s="265"/>
      <c r="CX215" s="265"/>
      <c r="CY215" s="265"/>
      <c r="CZ215" s="265"/>
      <c r="DA215" s="265"/>
      <c r="DB215" s="265"/>
      <c r="DC215" s="265"/>
      <c r="DD215" s="265"/>
      <c r="DE215" s="265"/>
      <c r="DF215" s="265"/>
      <c r="DG215" s="265"/>
      <c r="DH215" s="265"/>
      <c r="DI215" s="265"/>
      <c r="DJ215" s="265"/>
      <c r="DK215" s="265"/>
      <c r="DL215" s="265"/>
      <c r="DM215" s="265"/>
      <c r="DN215" s="265"/>
      <c r="DO215" s="265"/>
      <c r="DP215" s="265"/>
      <c r="DQ215" s="265"/>
      <c r="DR215" s="265"/>
      <c r="DS215" s="265"/>
      <c r="DT215" s="265"/>
      <c r="DU215" s="265"/>
      <c r="DV215" s="265"/>
      <c r="DW215" s="265"/>
      <c r="DX215" s="265"/>
      <c r="DY215" s="265"/>
      <c r="DZ215" s="265"/>
      <c r="EA215" s="265"/>
      <c r="EB215" s="265"/>
      <c r="EC215" s="265"/>
      <c r="ED215" s="265"/>
      <c r="EE215" s="265"/>
      <c r="EF215" s="265"/>
      <c r="EG215" s="265"/>
      <c r="EH215" s="265"/>
      <c r="EI215" s="265"/>
      <c r="EJ215" s="265"/>
      <c r="EK215" s="265"/>
      <c r="EL215" s="265"/>
      <c r="EM215" s="265"/>
      <c r="EN215" s="265"/>
      <c r="EO215" s="265"/>
      <c r="EP215" s="265"/>
      <c r="EQ215" s="265"/>
      <c r="ER215" s="265"/>
      <c r="ES215" s="265"/>
      <c r="ET215" s="265"/>
      <c r="EU215" s="265"/>
      <c r="EV215" s="265"/>
      <c r="EW215" s="265"/>
      <c r="EX215" s="265"/>
      <c r="EY215" s="265"/>
      <c r="EZ215" s="265"/>
      <c r="FA215" s="265"/>
      <c r="FB215" s="265"/>
      <c r="FC215" s="265"/>
      <c r="FD215" s="265"/>
      <c r="FE215" s="265"/>
      <c r="FF215" s="265"/>
      <c r="FG215" s="265"/>
      <c r="FH215" s="265"/>
      <c r="FI215" s="265"/>
      <c r="FJ215" s="265"/>
      <c r="FK215" s="265"/>
      <c r="FL215" s="265"/>
      <c r="FM215" s="265"/>
      <c r="FN215" s="265"/>
      <c r="FO215" s="265"/>
      <c r="FP215" s="265"/>
      <c r="FQ215" s="265"/>
      <c r="FR215" s="265"/>
      <c r="FS215" s="265"/>
      <c r="FT215" s="265"/>
      <c r="FU215" s="265"/>
      <c r="FV215" s="265"/>
      <c r="FW215" s="265"/>
      <c r="FX215" s="265"/>
      <c r="FY215" s="265"/>
      <c r="FZ215" s="265"/>
      <c r="GA215" s="265"/>
      <c r="GB215" s="265"/>
      <c r="GC215" s="265"/>
      <c r="GD215" s="265"/>
      <c r="GE215" s="265"/>
      <c r="GF215" s="265"/>
      <c r="GG215" s="265"/>
      <c r="GH215" s="265"/>
      <c r="GI215" s="265"/>
      <c r="GJ215" s="265"/>
      <c r="GK215" s="265"/>
      <c r="GL215" s="265"/>
      <c r="GM215" s="265"/>
      <c r="GN215" s="265"/>
      <c r="GO215" s="265"/>
      <c r="GP215" s="265"/>
      <c r="GQ215" s="265"/>
      <c r="GR215" s="265"/>
      <c r="GS215" s="265"/>
      <c r="GT215" s="265"/>
      <c r="GU215" s="265"/>
      <c r="GV215" s="265"/>
      <c r="GW215" s="265"/>
      <c r="GX215" s="265"/>
      <c r="GY215" s="265"/>
      <c r="GZ215" s="265"/>
      <c r="HA215" s="265"/>
      <c r="HB215" s="265"/>
      <c r="HC215" s="265"/>
      <c r="HD215" s="265"/>
      <c r="HE215" s="265"/>
      <c r="HF215" s="265"/>
      <c r="HG215" s="265"/>
      <c r="HH215" s="265"/>
      <c r="HI215" s="265"/>
      <c r="HJ215" s="265"/>
      <c r="HK215" s="265"/>
      <c r="HL215" s="265"/>
      <c r="HM215" s="265"/>
      <c r="HN215" s="265"/>
      <c r="HO215" s="265"/>
      <c r="HP215" s="265"/>
      <c r="HQ215" s="265"/>
      <c r="HR215" s="265"/>
      <c r="HS215" s="265"/>
      <c r="HT215" s="265"/>
      <c r="HU215" s="265"/>
      <c r="HV215" s="265"/>
      <c r="HW215" s="265"/>
      <c r="HX215" s="265"/>
      <c r="HY215" s="265"/>
      <c r="HZ215" s="265"/>
      <c r="IA215" s="265"/>
      <c r="IB215" s="265"/>
      <c r="IC215" s="265"/>
      <c r="ID215" s="265"/>
      <c r="IE215" s="265"/>
      <c r="IF215" s="265"/>
      <c r="IG215" s="265"/>
      <c r="IH215" s="265"/>
      <c r="II215" s="265"/>
      <c r="IJ215" s="265"/>
      <c r="IK215" s="265"/>
      <c r="IL215" s="265"/>
      <c r="IM215" s="265"/>
      <c r="IN215" s="265"/>
      <c r="IO215" s="265"/>
      <c r="IP215" s="265"/>
      <c r="IQ215" s="265"/>
      <c r="IR215" s="265"/>
      <c r="IS215" s="265"/>
      <c r="IT215" s="265"/>
      <c r="IU215" s="265"/>
      <c r="IV215" s="265"/>
      <c r="IW215" s="265"/>
      <c r="IX215" s="265"/>
      <c r="IY215" s="265"/>
      <c r="IZ215" s="265"/>
      <c r="JA215" s="265"/>
      <c r="JB215" s="265"/>
      <c r="JC215" s="265"/>
      <c r="JD215" s="265"/>
      <c r="JE215" s="265"/>
      <c r="JF215" s="265"/>
      <c r="JG215" s="265"/>
      <c r="JH215" s="265"/>
      <c r="JI215" s="265"/>
      <c r="JJ215" s="265"/>
      <c r="JK215" s="265"/>
      <c r="JL215" s="265"/>
      <c r="JM215" s="265"/>
      <c r="JN215" s="265"/>
      <c r="JO215" s="265"/>
      <c r="JP215" s="265"/>
      <c r="JQ215" s="265"/>
      <c r="JR215" s="265"/>
      <c r="JS215" s="265"/>
      <c r="JT215" s="265"/>
      <c r="JU215" s="265"/>
      <c r="JV215" s="265"/>
      <c r="JW215" s="265"/>
      <c r="JX215" s="265"/>
      <c r="JY215" s="265"/>
      <c r="JZ215" s="265"/>
      <c r="KA215" s="265"/>
      <c r="KB215" s="265"/>
      <c r="KC215" s="265"/>
      <c r="KD215" s="265"/>
      <c r="KE215" s="265"/>
      <c r="KF215" s="265"/>
      <c r="KG215" s="265"/>
      <c r="KH215" s="265"/>
      <c r="KI215" s="265"/>
      <c r="KJ215" s="265"/>
      <c r="KK215" s="265"/>
      <c r="KL215" s="265"/>
      <c r="KM215" s="265"/>
      <c r="KN215" s="265"/>
      <c r="KO215" s="265"/>
      <c r="KP215" s="265"/>
      <c r="KQ215" s="265"/>
      <c r="KR215" s="265"/>
      <c r="KS215" s="265"/>
      <c r="KT215" s="265"/>
      <c r="KU215" s="265"/>
      <c r="KV215" s="265"/>
      <c r="KW215" s="265"/>
      <c r="KX215" s="265"/>
      <c r="KY215" s="265"/>
      <c r="KZ215" s="265"/>
      <c r="LA215" s="265"/>
      <c r="LB215" s="265"/>
      <c r="LC215" s="265"/>
      <c r="LD215" s="265"/>
      <c r="LE215" s="265"/>
      <c r="LF215" s="265"/>
      <c r="LG215" s="265"/>
      <c r="LH215" s="265"/>
      <c r="LI215" s="265"/>
      <c r="LJ215" s="265"/>
      <c r="LK215" s="265"/>
      <c r="LL215" s="265"/>
      <c r="LM215" s="265"/>
      <c r="LN215" s="265"/>
      <c r="LO215" s="265"/>
      <c r="LP215" s="265"/>
      <c r="LQ215" s="265"/>
      <c r="LR215" s="265"/>
      <c r="LS215" s="265"/>
      <c r="LT215" s="265"/>
      <c r="LU215" s="265"/>
      <c r="LV215" s="265"/>
      <c r="LW215" s="265"/>
      <c r="LX215" s="265"/>
      <c r="LY215" s="265"/>
      <c r="LZ215" s="265"/>
      <c r="MA215" s="265"/>
      <c r="MB215" s="265"/>
      <c r="MC215" s="265"/>
      <c r="MD215" s="265"/>
      <c r="ME215" s="265"/>
      <c r="MF215" s="265"/>
      <c r="MG215" s="265"/>
      <c r="MH215" s="265"/>
      <c r="MI215" s="265"/>
      <c r="MJ215" s="265"/>
      <c r="MK215" s="265"/>
      <c r="ML215" s="265"/>
      <c r="MM215" s="265"/>
      <c r="MN215" s="265"/>
      <c r="MO215" s="265"/>
      <c r="MP215" s="265"/>
      <c r="MQ215" s="265"/>
      <c r="MR215" s="265"/>
      <c r="MS215" s="265"/>
      <c r="MT215" s="265"/>
      <c r="MU215" s="265"/>
      <c r="MV215" s="265"/>
      <c r="MW215" s="265"/>
      <c r="MX215" s="265"/>
      <c r="MY215" s="265"/>
      <c r="MZ215" s="265"/>
      <c r="NA215" s="265"/>
      <c r="NB215" s="265"/>
      <c r="NC215" s="265"/>
      <c r="ND215" s="265"/>
      <c r="NE215" s="265"/>
      <c r="NF215" s="265"/>
      <c r="NG215" s="265"/>
      <c r="NH215" s="265"/>
      <c r="NI215" s="265"/>
      <c r="NJ215" s="265"/>
      <c r="NK215" s="265"/>
      <c r="NL215" s="265"/>
      <c r="NM215" s="265"/>
      <c r="NN215" s="265"/>
      <c r="NO215" s="265"/>
      <c r="NP215" s="265"/>
      <c r="NQ215" s="265"/>
      <c r="NR215" s="265"/>
      <c r="NS215" s="265"/>
      <c r="NT215" s="265"/>
      <c r="NU215" s="265"/>
      <c r="NV215" s="265"/>
      <c r="NW215" s="265"/>
      <c r="NX215" s="265"/>
      <c r="NY215" s="265"/>
      <c r="NZ215" s="265"/>
      <c r="OA215" s="265"/>
      <c r="OB215" s="265"/>
      <c r="OC215" s="265"/>
      <c r="OD215" s="265"/>
      <c r="OE215" s="265"/>
      <c r="OF215" s="265"/>
      <c r="OG215" s="265"/>
      <c r="OH215" s="265"/>
      <c r="OI215" s="265"/>
      <c r="OJ215" s="265"/>
      <c r="OK215" s="265"/>
      <c r="OL215" s="265"/>
      <c r="OM215" s="265"/>
      <c r="ON215" s="265"/>
      <c r="OO215" s="265"/>
      <c r="OP215" s="265"/>
      <c r="OQ215" s="265"/>
      <c r="OR215" s="265"/>
      <c r="OS215" s="265"/>
      <c r="OT215" s="265"/>
      <c r="OU215" s="265"/>
      <c r="OV215" s="265"/>
      <c r="OW215" s="265"/>
      <c r="OX215" s="265"/>
      <c r="OY215" s="265"/>
      <c r="OZ215" s="265"/>
      <c r="PA215" s="265"/>
      <c r="PB215" s="265"/>
      <c r="PC215" s="265"/>
      <c r="PD215" s="265"/>
      <c r="PE215" s="265"/>
      <c r="PF215" s="265"/>
      <c r="PG215" s="265"/>
      <c r="PH215" s="265"/>
      <c r="PI215" s="265"/>
      <c r="PJ215" s="265"/>
      <c r="PK215" s="265"/>
      <c r="PL215" s="265"/>
      <c r="PM215" s="265"/>
      <c r="PN215" s="265"/>
      <c r="PO215" s="265"/>
      <c r="PP215" s="265"/>
      <c r="PQ215" s="265"/>
      <c r="PR215" s="265"/>
      <c r="PS215" s="265"/>
      <c r="PT215" s="265"/>
      <c r="PU215" s="265"/>
      <c r="PV215" s="265"/>
      <c r="PW215" s="265"/>
      <c r="PX215" s="265"/>
      <c r="PY215" s="265"/>
      <c r="PZ215" s="265"/>
      <c r="QA215" s="265"/>
      <c r="QB215" s="265"/>
      <c r="QC215" s="265"/>
      <c r="QD215" s="265"/>
      <c r="QE215" s="265"/>
      <c r="QF215" s="265"/>
      <c r="QG215" s="265"/>
      <c r="QH215" s="265"/>
      <c r="QI215" s="265"/>
      <c r="QJ215" s="265"/>
      <c r="QK215" s="265"/>
      <c r="QL215" s="265"/>
      <c r="QM215" s="265"/>
      <c r="QN215" s="265"/>
      <c r="QO215" s="265"/>
      <c r="QP215" s="265"/>
      <c r="QQ215" s="265"/>
      <c r="QR215" s="265"/>
      <c r="QS215" s="265"/>
      <c r="QT215" s="265"/>
      <c r="QU215" s="265"/>
      <c r="QV215" s="265"/>
      <c r="QW215" s="265"/>
      <c r="QX215" s="265"/>
      <c r="QY215" s="265"/>
      <c r="QZ215" s="265"/>
      <c r="RA215" s="265"/>
      <c r="RB215" s="265"/>
      <c r="RC215" s="265"/>
      <c r="RD215" s="265"/>
      <c r="RE215" s="265"/>
      <c r="RF215" s="265"/>
      <c r="RG215" s="265"/>
      <c r="RH215" s="265"/>
      <c r="RI215" s="265"/>
      <c r="RJ215" s="265"/>
      <c r="RK215" s="265"/>
      <c r="RL215" s="265"/>
      <c r="RM215" s="265"/>
      <c r="RN215" s="265"/>
      <c r="RO215" s="265"/>
      <c r="RP215" s="265"/>
      <c r="RQ215" s="265"/>
      <c r="RR215" s="265"/>
      <c r="RS215" s="265"/>
      <c r="RT215" s="265"/>
      <c r="RU215" s="265"/>
      <c r="RV215" s="265"/>
      <c r="RW215" s="265"/>
      <c r="RX215" s="265"/>
      <c r="RY215" s="265"/>
      <c r="RZ215" s="265"/>
      <c r="SA215" s="265"/>
      <c r="SB215" s="265"/>
      <c r="SC215" s="265"/>
      <c r="SD215" s="265"/>
      <c r="SE215" s="265"/>
      <c r="SF215" s="265"/>
      <c r="SG215" s="265"/>
      <c r="SH215" s="265"/>
      <c r="SI215" s="265"/>
      <c r="SJ215" s="265"/>
      <c r="SK215" s="265"/>
      <c r="SL215" s="265"/>
      <c r="SM215" s="265"/>
      <c r="SN215" s="265"/>
      <c r="SO215" s="265"/>
      <c r="SP215" s="265"/>
      <c r="SQ215" s="265"/>
      <c r="SR215" s="265"/>
      <c r="SS215" s="265"/>
      <c r="ST215" s="265"/>
      <c r="SU215" s="265"/>
      <c r="SV215" s="265"/>
      <c r="SW215" s="265"/>
      <c r="SX215" s="265"/>
      <c r="SY215" s="265"/>
      <c r="SZ215" s="265"/>
      <c r="TA215" s="265"/>
      <c r="TB215" s="265"/>
      <c r="TC215" s="265"/>
      <c r="TD215" s="265"/>
      <c r="TE215" s="265"/>
      <c r="TF215" s="265"/>
      <c r="TG215" s="265"/>
      <c r="TH215" s="265"/>
      <c r="TI215" s="265"/>
      <c r="TJ215" s="265"/>
      <c r="TK215" s="265"/>
      <c r="TL215" s="265"/>
      <c r="TM215" s="265"/>
      <c r="TN215" s="265"/>
      <c r="TO215" s="265"/>
      <c r="TP215" s="265"/>
      <c r="TQ215" s="265"/>
      <c r="TR215" s="265"/>
      <c r="TS215" s="265"/>
      <c r="TT215" s="265"/>
      <c r="TU215" s="265"/>
      <c r="TV215" s="265"/>
      <c r="TW215" s="265"/>
      <c r="TX215" s="265"/>
      <c r="TY215" s="265"/>
      <c r="TZ215" s="265"/>
      <c r="UA215" s="265"/>
      <c r="UB215" s="265"/>
      <c r="UC215" s="265"/>
      <c r="UD215" s="265"/>
      <c r="UE215" s="265"/>
      <c r="UF215" s="265"/>
      <c r="UG215" s="265"/>
      <c r="UH215" s="265"/>
      <c r="UI215" s="265"/>
      <c r="UJ215" s="265"/>
      <c r="UK215" s="265"/>
      <c r="UL215" s="265"/>
      <c r="UM215" s="265"/>
      <c r="UN215" s="265"/>
      <c r="UO215" s="265"/>
      <c r="UP215" s="265"/>
      <c r="UQ215" s="265"/>
      <c r="UR215" s="265"/>
      <c r="US215" s="265"/>
      <c r="UT215" s="265"/>
      <c r="UU215" s="265"/>
      <c r="UV215" s="265"/>
      <c r="UW215" s="265"/>
      <c r="UX215" s="265"/>
      <c r="UY215" s="265"/>
      <c r="UZ215" s="265"/>
      <c r="VA215" s="265"/>
      <c r="VB215" s="265"/>
      <c r="VC215" s="265"/>
      <c r="VD215" s="265"/>
      <c r="VE215" s="265"/>
      <c r="VF215" s="265"/>
      <c r="VG215" s="265"/>
      <c r="VH215" s="265"/>
      <c r="VI215" s="265"/>
      <c r="VJ215" s="265"/>
      <c r="VK215" s="265"/>
      <c r="VL215" s="265"/>
      <c r="VM215" s="265"/>
      <c r="VN215" s="265"/>
      <c r="VO215" s="265"/>
      <c r="VP215" s="265"/>
      <c r="VQ215" s="265"/>
      <c r="VR215" s="265"/>
      <c r="VS215" s="265"/>
      <c r="VT215" s="265"/>
      <c r="VU215" s="265"/>
      <c r="VV215" s="265"/>
      <c r="VW215" s="265"/>
      <c r="VX215" s="265"/>
      <c r="VY215" s="265"/>
      <c r="VZ215" s="265"/>
      <c r="WA215" s="265"/>
      <c r="WB215" s="265"/>
      <c r="WC215" s="265"/>
      <c r="WD215" s="265"/>
      <c r="WE215" s="265"/>
      <c r="WF215" s="265"/>
      <c r="WG215" s="265"/>
      <c r="WH215" s="265"/>
      <c r="WI215" s="265"/>
      <c r="WJ215" s="265"/>
      <c r="WK215" s="265"/>
      <c r="WL215" s="265"/>
      <c r="WM215" s="265"/>
      <c r="WN215" s="265"/>
      <c r="WO215" s="265"/>
      <c r="WP215" s="265"/>
      <c r="WQ215" s="265"/>
      <c r="WR215" s="265"/>
      <c r="WS215" s="265"/>
      <c r="WT215" s="265"/>
      <c r="WU215" s="265"/>
      <c r="WV215" s="265"/>
      <c r="WW215" s="265"/>
      <c r="WX215" s="265"/>
      <c r="WY215" s="265"/>
      <c r="WZ215" s="265"/>
      <c r="XA215" s="265"/>
      <c r="XB215" s="265"/>
      <c r="XC215" s="265"/>
      <c r="XD215" s="265"/>
      <c r="XE215" s="265"/>
      <c r="XF215" s="265"/>
      <c r="XG215" s="265"/>
      <c r="XH215" s="265"/>
      <c r="XI215" s="265"/>
      <c r="XJ215" s="265"/>
      <c r="XK215" s="265"/>
      <c r="XL215" s="265"/>
      <c r="XM215" s="265"/>
      <c r="XN215" s="265"/>
      <c r="XO215" s="265"/>
      <c r="XP215" s="265"/>
      <c r="XQ215" s="265"/>
      <c r="XR215" s="265"/>
      <c r="XS215" s="265"/>
      <c r="XT215" s="265"/>
      <c r="XU215" s="265"/>
      <c r="XV215" s="265"/>
      <c r="XW215" s="265"/>
      <c r="XX215" s="265"/>
      <c r="XY215" s="265"/>
      <c r="XZ215" s="265"/>
      <c r="YA215" s="265"/>
      <c r="YB215" s="265"/>
      <c r="YC215" s="265"/>
      <c r="YD215" s="265"/>
      <c r="YE215" s="265"/>
      <c r="YF215" s="265"/>
      <c r="YG215" s="265"/>
      <c r="YH215" s="265"/>
      <c r="YI215" s="265"/>
      <c r="YJ215" s="265"/>
      <c r="YK215" s="265"/>
      <c r="YL215" s="265"/>
      <c r="YM215" s="265"/>
      <c r="YN215" s="265"/>
      <c r="YO215" s="265"/>
      <c r="YP215" s="265"/>
      <c r="YQ215" s="265"/>
      <c r="YR215" s="265"/>
      <c r="YS215" s="265"/>
      <c r="YT215" s="265"/>
      <c r="YU215" s="265"/>
      <c r="YV215" s="265"/>
      <c r="YW215" s="265"/>
      <c r="YX215" s="265"/>
      <c r="YY215" s="265"/>
      <c r="YZ215" s="265"/>
      <c r="ZA215" s="265"/>
      <c r="ZB215" s="265"/>
      <c r="ZC215" s="265"/>
      <c r="ZD215" s="265"/>
      <c r="ZE215" s="265"/>
      <c r="ZF215" s="265"/>
      <c r="ZG215" s="265"/>
      <c r="ZH215" s="265"/>
      <c r="ZI215" s="265"/>
      <c r="ZJ215" s="265"/>
      <c r="ZK215" s="265"/>
      <c r="ZL215" s="265"/>
      <c r="ZM215" s="265"/>
      <c r="ZN215" s="265"/>
      <c r="ZO215" s="265"/>
      <c r="ZP215" s="265"/>
      <c r="ZQ215" s="265"/>
      <c r="ZR215" s="265"/>
      <c r="ZS215" s="265"/>
      <c r="ZT215" s="265"/>
      <c r="ZU215" s="265"/>
      <c r="ZV215" s="265"/>
      <c r="ZW215" s="265"/>
      <c r="ZX215" s="265"/>
      <c r="ZY215" s="265"/>
      <c r="ZZ215" s="265"/>
      <c r="AAA215" s="265"/>
      <c r="AAB215" s="265"/>
      <c r="AAC215" s="265"/>
      <c r="AAD215" s="265"/>
      <c r="AAE215" s="265"/>
      <c r="AAF215" s="265"/>
      <c r="AAG215" s="265"/>
      <c r="AAH215" s="265"/>
      <c r="AAI215" s="265"/>
      <c r="AAJ215" s="265"/>
      <c r="AAK215" s="265"/>
      <c r="AAL215" s="265"/>
      <c r="AAM215" s="265"/>
      <c r="AAN215" s="265"/>
      <c r="AAO215" s="265"/>
      <c r="AAP215" s="265"/>
      <c r="AAQ215" s="265"/>
      <c r="AAR215" s="265"/>
      <c r="AAS215" s="265"/>
      <c r="AAT215" s="265"/>
      <c r="AAU215" s="265"/>
      <c r="AAV215" s="265"/>
      <c r="AAW215" s="265"/>
      <c r="AAX215" s="265"/>
      <c r="AAY215" s="265"/>
      <c r="AAZ215" s="265"/>
      <c r="ABA215" s="265"/>
      <c r="ABB215" s="265"/>
      <c r="ABC215" s="265"/>
      <c r="ABD215" s="265"/>
      <c r="ABE215" s="265"/>
      <c r="ABF215" s="265"/>
      <c r="ABG215" s="265"/>
      <c r="ABH215" s="265"/>
      <c r="ABI215" s="265"/>
      <c r="ABJ215" s="265"/>
      <c r="ABK215" s="265"/>
      <c r="ABL215" s="265"/>
      <c r="ABM215" s="265"/>
      <c r="ABN215" s="265"/>
      <c r="ABO215" s="265"/>
      <c r="ABP215" s="265"/>
      <c r="ABQ215" s="265"/>
      <c r="ABR215" s="265"/>
      <c r="ABS215" s="265"/>
      <c r="ABT215" s="265"/>
      <c r="ABU215" s="265"/>
      <c r="ABV215" s="265"/>
      <c r="ABW215" s="265"/>
      <c r="ABX215" s="265"/>
      <c r="ABY215" s="265"/>
      <c r="ABZ215" s="265"/>
      <c r="ACA215" s="265"/>
      <c r="ACB215" s="265"/>
      <c r="ACC215" s="265"/>
      <c r="ACD215" s="265"/>
      <c r="ACE215" s="265"/>
      <c r="ACF215" s="265"/>
      <c r="ACG215" s="265"/>
      <c r="ACH215" s="265"/>
      <c r="ACI215" s="265"/>
      <c r="ACJ215" s="265"/>
      <c r="ACK215" s="265"/>
      <c r="ACL215" s="265"/>
      <c r="ACM215" s="265"/>
      <c r="ACN215" s="265"/>
      <c r="ACO215" s="265"/>
      <c r="ACP215" s="265"/>
      <c r="ACQ215" s="265"/>
      <c r="ACR215" s="265"/>
      <c r="ACS215" s="265"/>
      <c r="ACT215" s="265"/>
      <c r="ACU215" s="265"/>
      <c r="ACV215" s="265"/>
      <c r="ACW215" s="265"/>
      <c r="ACX215" s="265"/>
      <c r="ACY215" s="265"/>
      <c r="ACZ215" s="265"/>
      <c r="ADA215" s="265"/>
      <c r="ADB215" s="265"/>
      <c r="ADC215" s="265"/>
      <c r="ADD215" s="265"/>
      <c r="ADE215" s="265"/>
      <c r="ADF215" s="265"/>
      <c r="ADG215" s="265"/>
      <c r="ADH215" s="265"/>
      <c r="ADI215" s="265"/>
      <c r="ADJ215" s="265"/>
      <c r="ADK215" s="265"/>
      <c r="ADL215" s="265"/>
      <c r="ADM215" s="265"/>
      <c r="ADN215" s="265"/>
      <c r="ADO215" s="265"/>
      <c r="ADP215" s="265"/>
      <c r="ADQ215" s="265"/>
      <c r="ADR215" s="265"/>
      <c r="ADS215" s="265"/>
      <c r="ADT215" s="265"/>
      <c r="ADU215" s="265"/>
      <c r="ADV215" s="265"/>
      <c r="ADW215" s="265"/>
      <c r="ADX215" s="265"/>
      <c r="ADY215" s="265"/>
      <c r="ADZ215" s="265"/>
      <c r="AEA215" s="265"/>
      <c r="AEB215" s="265"/>
      <c r="AEC215" s="265"/>
      <c r="AED215" s="265"/>
      <c r="AEE215" s="265"/>
      <c r="AEF215" s="265"/>
      <c r="AEG215" s="265"/>
      <c r="AEH215" s="265"/>
      <c r="AEI215" s="265"/>
      <c r="AEJ215" s="265"/>
      <c r="AEK215" s="265"/>
      <c r="AEL215" s="265"/>
      <c r="AEM215" s="265"/>
      <c r="AEN215" s="265"/>
      <c r="AEO215" s="265"/>
      <c r="AEP215" s="265"/>
      <c r="AEQ215" s="265"/>
      <c r="AER215" s="265"/>
      <c r="AES215" s="265"/>
      <c r="AET215" s="265"/>
      <c r="AEU215" s="265"/>
      <c r="AEV215" s="265"/>
      <c r="AEW215" s="265"/>
      <c r="AEX215" s="265"/>
      <c r="AEY215" s="265"/>
      <c r="AEZ215" s="265"/>
      <c r="AFA215" s="265"/>
      <c r="AFB215" s="265"/>
      <c r="AFC215" s="265"/>
      <c r="AFD215" s="265"/>
      <c r="AFE215" s="265"/>
      <c r="AFF215" s="265"/>
      <c r="AFG215" s="265"/>
      <c r="AFH215" s="265"/>
      <c r="AFI215" s="265"/>
      <c r="AFJ215" s="265"/>
      <c r="AFK215" s="265"/>
      <c r="AFL215" s="265"/>
      <c r="AFM215" s="265"/>
      <c r="AFN215" s="265"/>
      <c r="AFO215" s="265"/>
      <c r="AFP215" s="265"/>
      <c r="AFQ215" s="265"/>
      <c r="AFR215" s="265"/>
      <c r="AFS215" s="265"/>
      <c r="AFT215" s="265"/>
      <c r="AFU215" s="265"/>
      <c r="AFV215" s="265"/>
      <c r="AFW215" s="265"/>
      <c r="AFX215" s="265"/>
      <c r="AFY215" s="265"/>
      <c r="AFZ215" s="265"/>
      <c r="AGA215" s="265"/>
      <c r="AGB215" s="265"/>
      <c r="AGC215" s="265"/>
      <c r="AGD215" s="265"/>
      <c r="AGE215" s="265"/>
      <c r="AGF215" s="265"/>
      <c r="AGG215" s="265"/>
      <c r="AGH215" s="265"/>
      <c r="AGI215" s="265"/>
      <c r="AGJ215" s="265"/>
      <c r="AGK215" s="265"/>
      <c r="AGL215" s="265"/>
      <c r="AGM215" s="265"/>
      <c r="AGN215" s="265"/>
      <c r="AGO215" s="265"/>
      <c r="AGP215" s="265"/>
      <c r="AGQ215" s="265"/>
      <c r="AGR215" s="265"/>
      <c r="AGS215" s="265"/>
      <c r="AGT215" s="265"/>
      <c r="AGU215" s="265"/>
      <c r="AGV215" s="265"/>
      <c r="AGW215" s="265"/>
      <c r="AGX215" s="265"/>
      <c r="AGY215" s="265"/>
      <c r="AGZ215" s="265"/>
      <c r="AHA215" s="265"/>
      <c r="AHB215" s="265"/>
      <c r="AHC215" s="265"/>
      <c r="AHD215" s="265"/>
      <c r="AHE215" s="265"/>
      <c r="AHF215" s="265"/>
      <c r="AHG215" s="265"/>
      <c r="AHH215" s="265"/>
      <c r="AHI215" s="265"/>
      <c r="AHJ215" s="265"/>
      <c r="AHK215" s="265"/>
      <c r="AHL215" s="265"/>
      <c r="AHM215" s="265"/>
      <c r="AHN215" s="265"/>
      <c r="AHO215" s="265"/>
      <c r="AHP215" s="265"/>
      <c r="AHQ215" s="265"/>
      <c r="AHR215" s="265"/>
      <c r="AHS215" s="265"/>
      <c r="AHT215" s="265"/>
      <c r="AHU215" s="265"/>
      <c r="AHV215" s="265"/>
      <c r="AHW215" s="265"/>
      <c r="AHX215" s="265"/>
      <c r="AHY215" s="265"/>
      <c r="AHZ215" s="265"/>
      <c r="AIA215" s="265"/>
      <c r="AIB215" s="265"/>
      <c r="AIC215" s="265"/>
      <c r="AID215" s="265"/>
      <c r="AIE215" s="265"/>
      <c r="AIF215" s="265"/>
      <c r="AIG215" s="265"/>
      <c r="AIH215" s="265"/>
      <c r="AII215" s="265"/>
      <c r="AIJ215" s="265"/>
      <c r="AIK215" s="265"/>
      <c r="AIL215" s="265"/>
      <c r="AIM215" s="265"/>
      <c r="AIN215" s="265"/>
      <c r="AIO215" s="265"/>
      <c r="AIP215" s="265"/>
      <c r="AIQ215" s="265"/>
      <c r="AIR215" s="265"/>
      <c r="AIS215" s="265"/>
      <c r="AIT215" s="265"/>
      <c r="AIU215" s="265"/>
      <c r="AIV215" s="265"/>
      <c r="AIW215" s="265"/>
      <c r="AIX215" s="265"/>
      <c r="AIY215" s="265"/>
      <c r="AIZ215" s="265"/>
      <c r="AJA215" s="265"/>
      <c r="AJB215" s="265"/>
      <c r="AJC215" s="265"/>
      <c r="AJD215" s="265"/>
      <c r="AJE215" s="265"/>
      <c r="AJF215" s="265"/>
      <c r="AJG215" s="265"/>
      <c r="AJH215" s="265"/>
      <c r="AJI215" s="265"/>
      <c r="AJJ215" s="265"/>
      <c r="AJK215" s="265"/>
      <c r="AJL215" s="265"/>
      <c r="AJM215" s="265"/>
      <c r="AJN215" s="265"/>
      <c r="AJO215" s="265"/>
      <c r="AJP215" s="265"/>
      <c r="AJQ215" s="265"/>
      <c r="AJR215" s="265"/>
      <c r="AJS215" s="265"/>
      <c r="AJT215" s="265"/>
      <c r="AJU215" s="265"/>
      <c r="AJV215" s="265"/>
      <c r="AJW215" s="265"/>
      <c r="AJX215" s="265"/>
      <c r="AJY215" s="265"/>
      <c r="AJZ215" s="265"/>
      <c r="AKA215" s="265"/>
      <c r="AKB215" s="265"/>
      <c r="AKC215" s="265"/>
      <c r="AKD215" s="265"/>
      <c r="AKE215" s="265"/>
      <c r="AKF215" s="265"/>
      <c r="AKG215" s="265"/>
      <c r="AKH215" s="265"/>
      <c r="AKI215" s="265"/>
      <c r="AKJ215" s="265"/>
      <c r="AKK215" s="265"/>
      <c r="AKL215" s="265"/>
      <c r="AKM215" s="265"/>
      <c r="AKN215" s="265"/>
      <c r="AKO215" s="265"/>
      <c r="AKP215" s="265"/>
      <c r="AKQ215" s="265"/>
      <c r="AKR215" s="265"/>
      <c r="AKS215" s="265"/>
      <c r="AKT215" s="265"/>
      <c r="AKU215" s="265"/>
      <c r="AKV215" s="265"/>
      <c r="AKW215" s="265"/>
      <c r="AKX215" s="265"/>
      <c r="AKY215" s="265"/>
      <c r="AKZ215" s="265"/>
      <c r="ALA215" s="265"/>
      <c r="ALB215" s="265"/>
      <c r="ALC215" s="265"/>
      <c r="ALD215" s="265"/>
      <c r="ALE215" s="265"/>
      <c r="ALF215" s="265"/>
      <c r="ALG215" s="265"/>
      <c r="ALH215" s="265"/>
      <c r="ALI215" s="265"/>
      <c r="ALJ215" s="265"/>
      <c r="ALK215" s="265"/>
      <c r="ALL215" s="265"/>
      <c r="ALM215" s="265"/>
      <c r="ALN215" s="265"/>
      <c r="ALO215" s="265"/>
      <c r="ALP215" s="265"/>
      <c r="ALQ215" s="265"/>
      <c r="ALR215" s="265"/>
      <c r="ALS215" s="265"/>
      <c r="ALT215" s="265"/>
      <c r="ALU215" s="265"/>
      <c r="ALV215" s="265"/>
      <c r="ALW215" s="265"/>
      <c r="ALX215" s="265"/>
      <c r="ALY215" s="265"/>
      <c r="ALZ215" s="265"/>
      <c r="AMA215" s="265"/>
      <c r="AMB215" s="265"/>
      <c r="AMC215" s="265"/>
      <c r="AMD215" s="265"/>
      <c r="AME215" s="265"/>
      <c r="AMF215" s="265"/>
      <c r="AMG215" s="265"/>
      <c r="AMH215" s="265"/>
      <c r="AMI215" s="265"/>
      <c r="AMJ215" s="265"/>
      <c r="AMK215" s="265"/>
    </row>
    <row r="217" spans="1:1025" s="303" customFormat="1" ht="34.15" customHeight="1">
      <c r="A217" s="343"/>
      <c r="B217" s="344"/>
      <c r="C217" s="343"/>
      <c r="D217" s="345"/>
      <c r="E217" s="345"/>
      <c r="F217" s="343"/>
      <c r="G217" s="346"/>
      <c r="H217" s="346"/>
      <c r="I217" s="347"/>
      <c r="J217" s="347"/>
      <c r="K217" s="264"/>
      <c r="L217" s="264"/>
      <c r="M217" s="264"/>
      <c r="N217" s="264"/>
      <c r="O217" s="264"/>
      <c r="P217" s="264"/>
      <c r="Q217" s="264"/>
      <c r="R217" s="264"/>
      <c r="S217" s="264"/>
      <c r="T217" s="264"/>
      <c r="U217" s="264"/>
      <c r="V217" s="264"/>
      <c r="W217" s="264"/>
      <c r="X217" s="264"/>
      <c r="Y217" s="264"/>
      <c r="Z217" s="264"/>
      <c r="AA217" s="264"/>
      <c r="AB217" s="264"/>
      <c r="AC217" s="264"/>
      <c r="AD217" s="264"/>
      <c r="AE217" s="265"/>
      <c r="AF217" s="265"/>
      <c r="AG217" s="265"/>
      <c r="AH217" s="265"/>
      <c r="AI217" s="265"/>
      <c r="AJ217" s="265"/>
      <c r="AK217" s="265"/>
      <c r="AL217" s="265"/>
      <c r="AM217" s="265"/>
      <c r="AN217" s="265"/>
      <c r="AO217" s="265"/>
      <c r="AP217" s="265"/>
      <c r="AQ217" s="265"/>
      <c r="AR217" s="265"/>
      <c r="AS217" s="265"/>
      <c r="AT217" s="265"/>
      <c r="AU217" s="265"/>
      <c r="AV217" s="265"/>
      <c r="AW217" s="265"/>
      <c r="AX217" s="265"/>
      <c r="AY217" s="265"/>
      <c r="AZ217" s="265"/>
      <c r="BA217" s="265"/>
      <c r="BB217" s="265"/>
      <c r="BC217" s="265"/>
      <c r="BD217" s="265"/>
      <c r="BE217" s="265"/>
      <c r="BF217" s="265"/>
      <c r="BG217" s="265"/>
      <c r="BH217" s="265"/>
      <c r="BI217" s="265"/>
      <c r="BJ217" s="265"/>
      <c r="BK217" s="265"/>
      <c r="BL217" s="265"/>
      <c r="BM217" s="265"/>
      <c r="BN217" s="265"/>
      <c r="BO217" s="265"/>
      <c r="BP217" s="265"/>
      <c r="BQ217" s="265"/>
      <c r="BR217" s="265"/>
      <c r="BS217" s="265"/>
      <c r="BT217" s="265"/>
      <c r="BU217" s="265"/>
      <c r="BV217" s="265"/>
      <c r="BW217" s="265"/>
      <c r="BX217" s="265"/>
      <c r="BY217" s="265"/>
      <c r="BZ217" s="265"/>
      <c r="CA217" s="265"/>
      <c r="CB217" s="265"/>
      <c r="CC217" s="265"/>
      <c r="CD217" s="265"/>
      <c r="CE217" s="265"/>
      <c r="CF217" s="265"/>
      <c r="CG217" s="265"/>
      <c r="CH217" s="265"/>
      <c r="CI217" s="265"/>
      <c r="CJ217" s="265"/>
      <c r="CK217" s="265"/>
      <c r="CL217" s="265"/>
      <c r="CM217" s="265"/>
      <c r="CN217" s="265"/>
      <c r="CO217" s="265"/>
      <c r="CP217" s="265"/>
      <c r="CQ217" s="265"/>
      <c r="CR217" s="265"/>
      <c r="CS217" s="265"/>
      <c r="CT217" s="265"/>
      <c r="CU217" s="265"/>
      <c r="CV217" s="265"/>
      <c r="CW217" s="265"/>
      <c r="CX217" s="265"/>
      <c r="CY217" s="265"/>
      <c r="CZ217" s="265"/>
      <c r="DA217" s="265"/>
      <c r="DB217" s="265"/>
      <c r="DC217" s="265"/>
      <c r="DD217" s="265"/>
      <c r="DE217" s="265"/>
      <c r="DF217" s="265"/>
      <c r="DG217" s="265"/>
      <c r="DH217" s="265"/>
      <c r="DI217" s="265"/>
      <c r="DJ217" s="265"/>
      <c r="DK217" s="265"/>
      <c r="DL217" s="265"/>
      <c r="DM217" s="265"/>
      <c r="DN217" s="265"/>
      <c r="DO217" s="265"/>
      <c r="DP217" s="265"/>
      <c r="DQ217" s="265"/>
      <c r="DR217" s="265"/>
      <c r="DS217" s="265"/>
      <c r="DT217" s="265"/>
      <c r="DU217" s="265"/>
      <c r="DV217" s="265"/>
      <c r="DW217" s="265"/>
      <c r="DX217" s="265"/>
      <c r="DY217" s="265"/>
      <c r="DZ217" s="265"/>
      <c r="EA217" s="265"/>
      <c r="EB217" s="265"/>
      <c r="EC217" s="265"/>
      <c r="ED217" s="265"/>
      <c r="EE217" s="265"/>
      <c r="EF217" s="265"/>
      <c r="EG217" s="265"/>
      <c r="EH217" s="265"/>
      <c r="EI217" s="265"/>
      <c r="EJ217" s="265"/>
      <c r="EK217" s="265"/>
      <c r="EL217" s="265"/>
      <c r="EM217" s="265"/>
      <c r="EN217" s="265"/>
      <c r="EO217" s="265"/>
      <c r="EP217" s="265"/>
      <c r="EQ217" s="265"/>
      <c r="ER217" s="265"/>
      <c r="ES217" s="265"/>
      <c r="ET217" s="265"/>
      <c r="EU217" s="265"/>
      <c r="EV217" s="265"/>
      <c r="EW217" s="265"/>
      <c r="EX217" s="265"/>
      <c r="EY217" s="265"/>
      <c r="EZ217" s="265"/>
      <c r="FA217" s="265"/>
      <c r="FB217" s="265"/>
      <c r="FC217" s="265"/>
      <c r="FD217" s="265"/>
      <c r="FE217" s="265"/>
      <c r="FF217" s="265"/>
      <c r="FG217" s="265"/>
      <c r="FH217" s="265"/>
      <c r="FI217" s="265"/>
      <c r="FJ217" s="265"/>
      <c r="FK217" s="265"/>
      <c r="FL217" s="265"/>
      <c r="FM217" s="265"/>
      <c r="FN217" s="265"/>
      <c r="FO217" s="265"/>
      <c r="FP217" s="265"/>
      <c r="FQ217" s="265"/>
      <c r="FR217" s="265"/>
      <c r="FS217" s="265"/>
      <c r="FT217" s="265"/>
      <c r="FU217" s="265"/>
      <c r="FV217" s="265"/>
      <c r="FW217" s="265"/>
      <c r="FX217" s="265"/>
      <c r="FY217" s="265"/>
      <c r="FZ217" s="265"/>
      <c r="GA217" s="265"/>
      <c r="GB217" s="265"/>
      <c r="GC217" s="265"/>
      <c r="GD217" s="265"/>
      <c r="GE217" s="265"/>
      <c r="GF217" s="265"/>
      <c r="GG217" s="265"/>
      <c r="GH217" s="265"/>
      <c r="GI217" s="265"/>
      <c r="GJ217" s="265"/>
      <c r="GK217" s="265"/>
      <c r="GL217" s="265"/>
      <c r="GM217" s="265"/>
      <c r="GN217" s="265"/>
      <c r="GO217" s="265"/>
      <c r="GP217" s="265"/>
      <c r="GQ217" s="265"/>
      <c r="GR217" s="265"/>
      <c r="GS217" s="265"/>
      <c r="GT217" s="265"/>
      <c r="GU217" s="265"/>
      <c r="GV217" s="265"/>
      <c r="GW217" s="265"/>
      <c r="GX217" s="265"/>
      <c r="GY217" s="265"/>
      <c r="GZ217" s="265"/>
      <c r="HA217" s="265"/>
      <c r="HB217" s="265"/>
      <c r="HC217" s="265"/>
      <c r="HD217" s="265"/>
      <c r="HE217" s="265"/>
      <c r="HF217" s="265"/>
      <c r="HG217" s="265"/>
      <c r="HH217" s="265"/>
      <c r="HI217" s="265"/>
      <c r="HJ217" s="265"/>
      <c r="HK217" s="265"/>
      <c r="HL217" s="265"/>
      <c r="HM217" s="265"/>
      <c r="HN217" s="265"/>
      <c r="HO217" s="265"/>
      <c r="HP217" s="265"/>
      <c r="HQ217" s="265"/>
      <c r="HR217" s="265"/>
      <c r="HS217" s="265"/>
      <c r="HT217" s="265"/>
      <c r="HU217" s="265"/>
      <c r="HV217" s="265"/>
      <c r="HW217" s="265"/>
      <c r="HX217" s="265"/>
      <c r="HY217" s="265"/>
      <c r="HZ217" s="265"/>
      <c r="IA217" s="265"/>
      <c r="IB217" s="265"/>
      <c r="IC217" s="265"/>
      <c r="ID217" s="265"/>
      <c r="IE217" s="265"/>
      <c r="IF217" s="265"/>
      <c r="IG217" s="265"/>
      <c r="IH217" s="265"/>
      <c r="II217" s="265"/>
      <c r="IJ217" s="265"/>
      <c r="IK217" s="265"/>
      <c r="IL217" s="265"/>
      <c r="IM217" s="265"/>
      <c r="IN217" s="265"/>
      <c r="IO217" s="265"/>
      <c r="IP217" s="265"/>
      <c r="IQ217" s="265"/>
      <c r="IR217" s="265"/>
      <c r="IS217" s="265"/>
      <c r="IT217" s="265"/>
      <c r="IU217" s="265"/>
      <c r="IV217" s="265"/>
      <c r="IW217" s="265"/>
      <c r="IX217" s="265"/>
      <c r="IY217" s="265"/>
      <c r="IZ217" s="265"/>
      <c r="JA217" s="265"/>
      <c r="JB217" s="265"/>
      <c r="JC217" s="265"/>
      <c r="JD217" s="265"/>
      <c r="JE217" s="265"/>
      <c r="JF217" s="265"/>
      <c r="JG217" s="265"/>
      <c r="JH217" s="265"/>
      <c r="JI217" s="265"/>
      <c r="JJ217" s="265"/>
      <c r="JK217" s="265"/>
      <c r="JL217" s="265"/>
      <c r="JM217" s="265"/>
      <c r="JN217" s="265"/>
      <c r="JO217" s="265"/>
      <c r="JP217" s="265"/>
      <c r="JQ217" s="265"/>
      <c r="JR217" s="265"/>
      <c r="JS217" s="265"/>
      <c r="JT217" s="265"/>
      <c r="JU217" s="265"/>
      <c r="JV217" s="265"/>
      <c r="JW217" s="265"/>
      <c r="JX217" s="265"/>
      <c r="JY217" s="265"/>
      <c r="JZ217" s="265"/>
      <c r="KA217" s="265"/>
      <c r="KB217" s="265"/>
      <c r="KC217" s="265"/>
      <c r="KD217" s="265"/>
      <c r="KE217" s="265"/>
      <c r="KF217" s="265"/>
      <c r="KG217" s="265"/>
      <c r="KH217" s="265"/>
      <c r="KI217" s="265"/>
      <c r="KJ217" s="265"/>
      <c r="KK217" s="265"/>
      <c r="KL217" s="265"/>
      <c r="KM217" s="265"/>
      <c r="KN217" s="265"/>
      <c r="KO217" s="265"/>
      <c r="KP217" s="265"/>
      <c r="KQ217" s="265"/>
      <c r="KR217" s="265"/>
      <c r="KS217" s="265"/>
      <c r="KT217" s="265"/>
      <c r="KU217" s="265"/>
      <c r="KV217" s="265"/>
      <c r="KW217" s="265"/>
      <c r="KX217" s="265"/>
      <c r="KY217" s="265"/>
      <c r="KZ217" s="265"/>
      <c r="LA217" s="265"/>
      <c r="LB217" s="265"/>
      <c r="LC217" s="265"/>
      <c r="LD217" s="265"/>
      <c r="LE217" s="265"/>
      <c r="LF217" s="265"/>
      <c r="LG217" s="265"/>
      <c r="LH217" s="265"/>
      <c r="LI217" s="265"/>
      <c r="LJ217" s="265"/>
      <c r="LK217" s="265"/>
      <c r="LL217" s="265"/>
      <c r="LM217" s="265"/>
      <c r="LN217" s="265"/>
      <c r="LO217" s="265"/>
      <c r="LP217" s="265"/>
      <c r="LQ217" s="265"/>
      <c r="LR217" s="265"/>
      <c r="LS217" s="265"/>
      <c r="LT217" s="265"/>
      <c r="LU217" s="265"/>
      <c r="LV217" s="265"/>
      <c r="LW217" s="265"/>
      <c r="LX217" s="265"/>
      <c r="LY217" s="265"/>
      <c r="LZ217" s="265"/>
      <c r="MA217" s="265"/>
      <c r="MB217" s="265"/>
      <c r="MC217" s="265"/>
      <c r="MD217" s="265"/>
      <c r="ME217" s="265"/>
      <c r="MF217" s="265"/>
      <c r="MG217" s="265"/>
      <c r="MH217" s="265"/>
      <c r="MI217" s="265"/>
      <c r="MJ217" s="265"/>
      <c r="MK217" s="265"/>
      <c r="ML217" s="265"/>
      <c r="MM217" s="265"/>
      <c r="MN217" s="265"/>
      <c r="MO217" s="265"/>
      <c r="MP217" s="265"/>
      <c r="MQ217" s="265"/>
      <c r="MR217" s="265"/>
      <c r="MS217" s="265"/>
      <c r="MT217" s="265"/>
      <c r="MU217" s="265"/>
      <c r="MV217" s="265"/>
      <c r="MW217" s="265"/>
      <c r="MX217" s="265"/>
      <c r="MY217" s="265"/>
      <c r="MZ217" s="265"/>
      <c r="NA217" s="265"/>
      <c r="NB217" s="265"/>
      <c r="NC217" s="265"/>
      <c r="ND217" s="265"/>
      <c r="NE217" s="265"/>
      <c r="NF217" s="265"/>
      <c r="NG217" s="265"/>
      <c r="NH217" s="265"/>
      <c r="NI217" s="265"/>
      <c r="NJ217" s="265"/>
      <c r="NK217" s="265"/>
      <c r="NL217" s="265"/>
      <c r="NM217" s="265"/>
      <c r="NN217" s="265"/>
      <c r="NO217" s="265"/>
      <c r="NP217" s="265"/>
      <c r="NQ217" s="265"/>
      <c r="NR217" s="265"/>
      <c r="NS217" s="265"/>
      <c r="NT217" s="265"/>
      <c r="NU217" s="265"/>
      <c r="NV217" s="265"/>
      <c r="NW217" s="265"/>
      <c r="NX217" s="265"/>
      <c r="NY217" s="265"/>
      <c r="NZ217" s="265"/>
      <c r="OA217" s="265"/>
      <c r="OB217" s="265"/>
      <c r="OC217" s="265"/>
      <c r="OD217" s="265"/>
      <c r="OE217" s="265"/>
      <c r="OF217" s="265"/>
      <c r="OG217" s="265"/>
      <c r="OH217" s="265"/>
      <c r="OI217" s="265"/>
      <c r="OJ217" s="265"/>
      <c r="OK217" s="265"/>
      <c r="OL217" s="265"/>
      <c r="OM217" s="265"/>
      <c r="ON217" s="265"/>
      <c r="OO217" s="265"/>
      <c r="OP217" s="265"/>
      <c r="OQ217" s="265"/>
      <c r="OR217" s="265"/>
      <c r="OS217" s="265"/>
      <c r="OT217" s="265"/>
      <c r="OU217" s="265"/>
      <c r="OV217" s="265"/>
      <c r="OW217" s="265"/>
      <c r="OX217" s="265"/>
      <c r="OY217" s="265"/>
      <c r="OZ217" s="265"/>
      <c r="PA217" s="265"/>
      <c r="PB217" s="265"/>
      <c r="PC217" s="265"/>
      <c r="PD217" s="265"/>
      <c r="PE217" s="265"/>
      <c r="PF217" s="265"/>
      <c r="PG217" s="265"/>
      <c r="PH217" s="265"/>
      <c r="PI217" s="265"/>
      <c r="PJ217" s="265"/>
      <c r="PK217" s="265"/>
      <c r="PL217" s="265"/>
      <c r="PM217" s="265"/>
      <c r="PN217" s="265"/>
      <c r="PO217" s="265"/>
      <c r="PP217" s="265"/>
      <c r="PQ217" s="265"/>
      <c r="PR217" s="265"/>
      <c r="PS217" s="265"/>
      <c r="PT217" s="265"/>
      <c r="PU217" s="265"/>
      <c r="PV217" s="265"/>
      <c r="PW217" s="265"/>
      <c r="PX217" s="265"/>
      <c r="PY217" s="265"/>
      <c r="PZ217" s="265"/>
      <c r="QA217" s="265"/>
      <c r="QB217" s="265"/>
      <c r="QC217" s="265"/>
      <c r="QD217" s="265"/>
      <c r="QE217" s="265"/>
      <c r="QF217" s="265"/>
      <c r="QG217" s="265"/>
      <c r="QH217" s="265"/>
      <c r="QI217" s="265"/>
      <c r="QJ217" s="265"/>
      <c r="QK217" s="265"/>
      <c r="QL217" s="265"/>
      <c r="QM217" s="265"/>
      <c r="QN217" s="265"/>
      <c r="QO217" s="265"/>
      <c r="QP217" s="265"/>
      <c r="QQ217" s="265"/>
      <c r="QR217" s="265"/>
      <c r="QS217" s="265"/>
      <c r="QT217" s="265"/>
      <c r="QU217" s="265"/>
      <c r="QV217" s="265"/>
      <c r="QW217" s="265"/>
      <c r="QX217" s="265"/>
      <c r="QY217" s="265"/>
      <c r="QZ217" s="265"/>
      <c r="RA217" s="265"/>
      <c r="RB217" s="265"/>
      <c r="RC217" s="265"/>
      <c r="RD217" s="265"/>
      <c r="RE217" s="265"/>
      <c r="RF217" s="265"/>
      <c r="RG217" s="265"/>
      <c r="RH217" s="265"/>
      <c r="RI217" s="265"/>
      <c r="RJ217" s="265"/>
      <c r="RK217" s="265"/>
      <c r="RL217" s="265"/>
      <c r="RM217" s="265"/>
      <c r="RN217" s="265"/>
      <c r="RO217" s="265"/>
      <c r="RP217" s="265"/>
      <c r="RQ217" s="265"/>
      <c r="RR217" s="265"/>
      <c r="RS217" s="265"/>
      <c r="RT217" s="265"/>
      <c r="RU217" s="265"/>
      <c r="RV217" s="265"/>
      <c r="RW217" s="265"/>
      <c r="RX217" s="265"/>
      <c r="RY217" s="265"/>
      <c r="RZ217" s="265"/>
      <c r="SA217" s="265"/>
      <c r="SB217" s="265"/>
      <c r="SC217" s="265"/>
      <c r="SD217" s="265"/>
      <c r="SE217" s="265"/>
      <c r="SF217" s="265"/>
      <c r="SG217" s="265"/>
      <c r="SH217" s="265"/>
      <c r="SI217" s="265"/>
      <c r="SJ217" s="265"/>
      <c r="SK217" s="265"/>
      <c r="SL217" s="265"/>
      <c r="SM217" s="265"/>
      <c r="SN217" s="265"/>
      <c r="SO217" s="265"/>
      <c r="SP217" s="265"/>
      <c r="SQ217" s="265"/>
      <c r="SR217" s="265"/>
      <c r="SS217" s="265"/>
      <c r="ST217" s="265"/>
      <c r="SU217" s="265"/>
      <c r="SV217" s="265"/>
      <c r="SW217" s="265"/>
      <c r="SX217" s="265"/>
      <c r="SY217" s="265"/>
      <c r="SZ217" s="265"/>
      <c r="TA217" s="265"/>
      <c r="TB217" s="265"/>
      <c r="TC217" s="265"/>
      <c r="TD217" s="265"/>
      <c r="TE217" s="265"/>
      <c r="TF217" s="265"/>
      <c r="TG217" s="265"/>
      <c r="TH217" s="265"/>
      <c r="TI217" s="265"/>
      <c r="TJ217" s="265"/>
      <c r="TK217" s="265"/>
      <c r="TL217" s="265"/>
      <c r="TM217" s="265"/>
      <c r="TN217" s="265"/>
      <c r="TO217" s="265"/>
      <c r="TP217" s="265"/>
      <c r="TQ217" s="265"/>
      <c r="TR217" s="265"/>
      <c r="TS217" s="265"/>
      <c r="TT217" s="265"/>
      <c r="TU217" s="265"/>
      <c r="TV217" s="265"/>
      <c r="TW217" s="265"/>
      <c r="TX217" s="265"/>
      <c r="TY217" s="265"/>
      <c r="TZ217" s="265"/>
      <c r="UA217" s="265"/>
      <c r="UB217" s="265"/>
      <c r="UC217" s="265"/>
      <c r="UD217" s="265"/>
      <c r="UE217" s="265"/>
      <c r="UF217" s="265"/>
      <c r="UG217" s="265"/>
      <c r="UH217" s="265"/>
      <c r="UI217" s="265"/>
      <c r="UJ217" s="265"/>
      <c r="UK217" s="265"/>
      <c r="UL217" s="265"/>
      <c r="UM217" s="265"/>
      <c r="UN217" s="265"/>
      <c r="UO217" s="265"/>
      <c r="UP217" s="265"/>
      <c r="UQ217" s="265"/>
      <c r="UR217" s="265"/>
      <c r="US217" s="265"/>
      <c r="UT217" s="265"/>
      <c r="UU217" s="265"/>
      <c r="UV217" s="265"/>
      <c r="UW217" s="265"/>
      <c r="UX217" s="265"/>
      <c r="UY217" s="265"/>
      <c r="UZ217" s="265"/>
      <c r="VA217" s="265"/>
      <c r="VB217" s="265"/>
      <c r="VC217" s="265"/>
      <c r="VD217" s="265"/>
      <c r="VE217" s="265"/>
      <c r="VF217" s="265"/>
      <c r="VG217" s="265"/>
      <c r="VH217" s="265"/>
      <c r="VI217" s="265"/>
      <c r="VJ217" s="265"/>
      <c r="VK217" s="265"/>
      <c r="VL217" s="265"/>
      <c r="VM217" s="265"/>
      <c r="VN217" s="265"/>
      <c r="VO217" s="265"/>
      <c r="VP217" s="265"/>
      <c r="VQ217" s="265"/>
      <c r="VR217" s="265"/>
      <c r="VS217" s="265"/>
      <c r="VT217" s="265"/>
      <c r="VU217" s="265"/>
      <c r="VV217" s="265"/>
      <c r="VW217" s="265"/>
      <c r="VX217" s="265"/>
      <c r="VY217" s="265"/>
      <c r="VZ217" s="265"/>
      <c r="WA217" s="265"/>
      <c r="WB217" s="265"/>
      <c r="WC217" s="265"/>
      <c r="WD217" s="265"/>
      <c r="WE217" s="265"/>
      <c r="WF217" s="265"/>
      <c r="WG217" s="265"/>
      <c r="WH217" s="265"/>
      <c r="WI217" s="265"/>
      <c r="WJ217" s="265"/>
      <c r="WK217" s="265"/>
      <c r="WL217" s="265"/>
      <c r="WM217" s="265"/>
      <c r="WN217" s="265"/>
      <c r="WO217" s="265"/>
      <c r="WP217" s="265"/>
      <c r="WQ217" s="265"/>
      <c r="WR217" s="265"/>
      <c r="WS217" s="265"/>
      <c r="WT217" s="265"/>
      <c r="WU217" s="265"/>
      <c r="WV217" s="265"/>
      <c r="WW217" s="265"/>
      <c r="WX217" s="265"/>
      <c r="WY217" s="265"/>
      <c r="WZ217" s="265"/>
      <c r="XA217" s="265"/>
      <c r="XB217" s="265"/>
      <c r="XC217" s="265"/>
      <c r="XD217" s="265"/>
      <c r="XE217" s="265"/>
      <c r="XF217" s="265"/>
      <c r="XG217" s="265"/>
      <c r="XH217" s="265"/>
      <c r="XI217" s="265"/>
      <c r="XJ217" s="265"/>
      <c r="XK217" s="265"/>
      <c r="XL217" s="265"/>
      <c r="XM217" s="265"/>
      <c r="XN217" s="265"/>
      <c r="XO217" s="265"/>
      <c r="XP217" s="265"/>
      <c r="XQ217" s="265"/>
      <c r="XR217" s="265"/>
      <c r="XS217" s="265"/>
      <c r="XT217" s="265"/>
      <c r="XU217" s="265"/>
      <c r="XV217" s="265"/>
      <c r="XW217" s="265"/>
      <c r="XX217" s="265"/>
      <c r="XY217" s="265"/>
      <c r="XZ217" s="265"/>
      <c r="YA217" s="265"/>
      <c r="YB217" s="265"/>
      <c r="YC217" s="265"/>
      <c r="YD217" s="265"/>
      <c r="YE217" s="265"/>
      <c r="YF217" s="265"/>
      <c r="YG217" s="265"/>
      <c r="YH217" s="265"/>
      <c r="YI217" s="265"/>
      <c r="YJ217" s="265"/>
      <c r="YK217" s="265"/>
      <c r="YL217" s="265"/>
      <c r="YM217" s="265"/>
      <c r="YN217" s="265"/>
      <c r="YO217" s="265"/>
      <c r="YP217" s="265"/>
      <c r="YQ217" s="265"/>
      <c r="YR217" s="265"/>
      <c r="YS217" s="265"/>
      <c r="YT217" s="265"/>
      <c r="YU217" s="265"/>
      <c r="YV217" s="265"/>
      <c r="YW217" s="265"/>
      <c r="YX217" s="265"/>
      <c r="YY217" s="265"/>
      <c r="YZ217" s="265"/>
      <c r="ZA217" s="265"/>
      <c r="ZB217" s="265"/>
      <c r="ZC217" s="265"/>
      <c r="ZD217" s="265"/>
      <c r="ZE217" s="265"/>
      <c r="ZF217" s="265"/>
      <c r="ZG217" s="265"/>
      <c r="ZH217" s="265"/>
      <c r="ZI217" s="265"/>
      <c r="ZJ217" s="265"/>
      <c r="ZK217" s="265"/>
      <c r="ZL217" s="265"/>
      <c r="ZM217" s="265"/>
      <c r="ZN217" s="265"/>
      <c r="ZO217" s="265"/>
      <c r="ZP217" s="265"/>
      <c r="ZQ217" s="265"/>
      <c r="ZR217" s="265"/>
      <c r="ZS217" s="265"/>
      <c r="ZT217" s="265"/>
      <c r="ZU217" s="265"/>
      <c r="ZV217" s="265"/>
      <c r="ZW217" s="265"/>
      <c r="ZX217" s="265"/>
      <c r="ZY217" s="265"/>
      <c r="ZZ217" s="265"/>
      <c r="AAA217" s="265"/>
      <c r="AAB217" s="265"/>
      <c r="AAC217" s="265"/>
      <c r="AAD217" s="265"/>
      <c r="AAE217" s="265"/>
      <c r="AAF217" s="265"/>
      <c r="AAG217" s="265"/>
      <c r="AAH217" s="265"/>
      <c r="AAI217" s="265"/>
      <c r="AAJ217" s="265"/>
      <c r="AAK217" s="265"/>
      <c r="AAL217" s="265"/>
      <c r="AAM217" s="265"/>
      <c r="AAN217" s="265"/>
      <c r="AAO217" s="265"/>
      <c r="AAP217" s="265"/>
      <c r="AAQ217" s="265"/>
      <c r="AAR217" s="265"/>
      <c r="AAS217" s="265"/>
      <c r="AAT217" s="265"/>
      <c r="AAU217" s="265"/>
      <c r="AAV217" s="265"/>
      <c r="AAW217" s="265"/>
      <c r="AAX217" s="265"/>
      <c r="AAY217" s="265"/>
      <c r="AAZ217" s="265"/>
      <c r="ABA217" s="265"/>
      <c r="ABB217" s="265"/>
      <c r="ABC217" s="265"/>
      <c r="ABD217" s="265"/>
      <c r="ABE217" s="265"/>
      <c r="ABF217" s="265"/>
      <c r="ABG217" s="265"/>
      <c r="ABH217" s="265"/>
      <c r="ABI217" s="265"/>
      <c r="ABJ217" s="265"/>
      <c r="ABK217" s="265"/>
      <c r="ABL217" s="265"/>
      <c r="ABM217" s="265"/>
      <c r="ABN217" s="265"/>
      <c r="ABO217" s="265"/>
      <c r="ABP217" s="265"/>
      <c r="ABQ217" s="265"/>
      <c r="ABR217" s="265"/>
      <c r="ABS217" s="265"/>
      <c r="ABT217" s="265"/>
      <c r="ABU217" s="265"/>
      <c r="ABV217" s="265"/>
      <c r="ABW217" s="265"/>
      <c r="ABX217" s="265"/>
      <c r="ABY217" s="265"/>
      <c r="ABZ217" s="265"/>
      <c r="ACA217" s="265"/>
      <c r="ACB217" s="265"/>
      <c r="ACC217" s="265"/>
      <c r="ACD217" s="265"/>
      <c r="ACE217" s="265"/>
      <c r="ACF217" s="265"/>
      <c r="ACG217" s="265"/>
      <c r="ACH217" s="265"/>
      <c r="ACI217" s="265"/>
      <c r="ACJ217" s="265"/>
      <c r="ACK217" s="265"/>
      <c r="ACL217" s="265"/>
      <c r="ACM217" s="265"/>
      <c r="ACN217" s="265"/>
      <c r="ACO217" s="265"/>
      <c r="ACP217" s="265"/>
      <c r="ACQ217" s="265"/>
      <c r="ACR217" s="265"/>
      <c r="ACS217" s="265"/>
      <c r="ACT217" s="265"/>
      <c r="ACU217" s="265"/>
      <c r="ACV217" s="265"/>
      <c r="ACW217" s="265"/>
      <c r="ACX217" s="265"/>
      <c r="ACY217" s="265"/>
      <c r="ACZ217" s="265"/>
      <c r="ADA217" s="265"/>
      <c r="ADB217" s="265"/>
      <c r="ADC217" s="265"/>
      <c r="ADD217" s="265"/>
      <c r="ADE217" s="265"/>
      <c r="ADF217" s="265"/>
      <c r="ADG217" s="265"/>
      <c r="ADH217" s="265"/>
      <c r="ADI217" s="265"/>
      <c r="ADJ217" s="265"/>
      <c r="ADK217" s="265"/>
      <c r="ADL217" s="265"/>
      <c r="ADM217" s="265"/>
      <c r="ADN217" s="265"/>
      <c r="ADO217" s="265"/>
      <c r="ADP217" s="265"/>
      <c r="ADQ217" s="265"/>
      <c r="ADR217" s="265"/>
      <c r="ADS217" s="265"/>
      <c r="ADT217" s="265"/>
      <c r="ADU217" s="265"/>
      <c r="ADV217" s="265"/>
      <c r="ADW217" s="265"/>
      <c r="ADX217" s="265"/>
      <c r="ADY217" s="265"/>
      <c r="ADZ217" s="265"/>
      <c r="AEA217" s="265"/>
      <c r="AEB217" s="265"/>
      <c r="AEC217" s="265"/>
      <c r="AED217" s="265"/>
      <c r="AEE217" s="265"/>
      <c r="AEF217" s="265"/>
      <c r="AEG217" s="265"/>
      <c r="AEH217" s="265"/>
      <c r="AEI217" s="265"/>
      <c r="AEJ217" s="265"/>
      <c r="AEK217" s="265"/>
      <c r="AEL217" s="265"/>
      <c r="AEM217" s="265"/>
      <c r="AEN217" s="265"/>
      <c r="AEO217" s="265"/>
      <c r="AEP217" s="265"/>
      <c r="AEQ217" s="265"/>
      <c r="AER217" s="265"/>
      <c r="AES217" s="265"/>
      <c r="AET217" s="265"/>
      <c r="AEU217" s="265"/>
      <c r="AEV217" s="265"/>
      <c r="AEW217" s="265"/>
      <c r="AEX217" s="265"/>
      <c r="AEY217" s="265"/>
      <c r="AEZ217" s="265"/>
      <c r="AFA217" s="265"/>
      <c r="AFB217" s="265"/>
      <c r="AFC217" s="265"/>
      <c r="AFD217" s="265"/>
      <c r="AFE217" s="265"/>
      <c r="AFF217" s="265"/>
      <c r="AFG217" s="265"/>
      <c r="AFH217" s="265"/>
      <c r="AFI217" s="265"/>
      <c r="AFJ217" s="265"/>
      <c r="AFK217" s="265"/>
      <c r="AFL217" s="265"/>
      <c r="AFM217" s="265"/>
      <c r="AFN217" s="265"/>
      <c r="AFO217" s="265"/>
      <c r="AFP217" s="265"/>
      <c r="AFQ217" s="265"/>
      <c r="AFR217" s="265"/>
      <c r="AFS217" s="265"/>
      <c r="AFT217" s="265"/>
      <c r="AFU217" s="265"/>
      <c r="AFV217" s="265"/>
      <c r="AFW217" s="265"/>
      <c r="AFX217" s="265"/>
      <c r="AFY217" s="265"/>
      <c r="AFZ217" s="265"/>
      <c r="AGA217" s="265"/>
      <c r="AGB217" s="265"/>
      <c r="AGC217" s="265"/>
      <c r="AGD217" s="265"/>
      <c r="AGE217" s="265"/>
      <c r="AGF217" s="265"/>
      <c r="AGG217" s="265"/>
      <c r="AGH217" s="265"/>
      <c r="AGI217" s="265"/>
      <c r="AGJ217" s="265"/>
      <c r="AGK217" s="265"/>
      <c r="AGL217" s="265"/>
      <c r="AGM217" s="265"/>
      <c r="AGN217" s="265"/>
      <c r="AGO217" s="265"/>
      <c r="AGP217" s="265"/>
      <c r="AGQ217" s="265"/>
      <c r="AGR217" s="265"/>
      <c r="AGS217" s="265"/>
      <c r="AGT217" s="265"/>
      <c r="AGU217" s="265"/>
      <c r="AGV217" s="265"/>
      <c r="AGW217" s="265"/>
      <c r="AGX217" s="265"/>
      <c r="AGY217" s="265"/>
      <c r="AGZ217" s="265"/>
      <c r="AHA217" s="265"/>
      <c r="AHB217" s="265"/>
      <c r="AHC217" s="265"/>
      <c r="AHD217" s="265"/>
      <c r="AHE217" s="265"/>
      <c r="AHF217" s="265"/>
      <c r="AHG217" s="265"/>
      <c r="AHH217" s="265"/>
      <c r="AHI217" s="265"/>
      <c r="AHJ217" s="265"/>
      <c r="AHK217" s="265"/>
      <c r="AHL217" s="265"/>
      <c r="AHM217" s="265"/>
      <c r="AHN217" s="265"/>
      <c r="AHO217" s="265"/>
      <c r="AHP217" s="265"/>
      <c r="AHQ217" s="265"/>
      <c r="AHR217" s="265"/>
      <c r="AHS217" s="265"/>
      <c r="AHT217" s="265"/>
      <c r="AHU217" s="265"/>
      <c r="AHV217" s="265"/>
      <c r="AHW217" s="265"/>
      <c r="AHX217" s="265"/>
      <c r="AHY217" s="265"/>
      <c r="AHZ217" s="265"/>
      <c r="AIA217" s="265"/>
      <c r="AIB217" s="265"/>
      <c r="AIC217" s="265"/>
      <c r="AID217" s="265"/>
      <c r="AIE217" s="265"/>
      <c r="AIF217" s="265"/>
      <c r="AIG217" s="265"/>
      <c r="AIH217" s="265"/>
      <c r="AII217" s="265"/>
      <c r="AIJ217" s="265"/>
      <c r="AIK217" s="265"/>
      <c r="AIL217" s="265"/>
      <c r="AIM217" s="265"/>
      <c r="AIN217" s="265"/>
      <c r="AIO217" s="265"/>
      <c r="AIP217" s="265"/>
      <c r="AIQ217" s="265"/>
      <c r="AIR217" s="265"/>
      <c r="AIS217" s="265"/>
      <c r="AIT217" s="265"/>
      <c r="AIU217" s="265"/>
      <c r="AIV217" s="265"/>
      <c r="AIW217" s="265"/>
      <c r="AIX217" s="265"/>
      <c r="AIY217" s="265"/>
      <c r="AIZ217" s="265"/>
      <c r="AJA217" s="265"/>
      <c r="AJB217" s="265"/>
      <c r="AJC217" s="265"/>
      <c r="AJD217" s="265"/>
      <c r="AJE217" s="265"/>
      <c r="AJF217" s="265"/>
      <c r="AJG217" s="265"/>
      <c r="AJH217" s="265"/>
      <c r="AJI217" s="265"/>
      <c r="AJJ217" s="265"/>
      <c r="AJK217" s="265"/>
      <c r="AJL217" s="265"/>
      <c r="AJM217" s="265"/>
      <c r="AJN217" s="265"/>
      <c r="AJO217" s="265"/>
      <c r="AJP217" s="265"/>
      <c r="AJQ217" s="265"/>
      <c r="AJR217" s="265"/>
      <c r="AJS217" s="265"/>
      <c r="AJT217" s="265"/>
      <c r="AJU217" s="265"/>
      <c r="AJV217" s="265"/>
      <c r="AJW217" s="265"/>
      <c r="AJX217" s="265"/>
      <c r="AJY217" s="265"/>
      <c r="AJZ217" s="265"/>
      <c r="AKA217" s="265"/>
      <c r="AKB217" s="265"/>
      <c r="AKC217" s="265"/>
      <c r="AKD217" s="265"/>
      <c r="AKE217" s="265"/>
      <c r="AKF217" s="265"/>
      <c r="AKG217" s="265"/>
      <c r="AKH217" s="265"/>
      <c r="AKI217" s="265"/>
      <c r="AKJ217" s="265"/>
      <c r="AKK217" s="265"/>
      <c r="AKL217" s="265"/>
      <c r="AKM217" s="265"/>
      <c r="AKN217" s="265"/>
      <c r="AKO217" s="265"/>
      <c r="AKP217" s="265"/>
      <c r="AKQ217" s="265"/>
      <c r="AKR217" s="265"/>
      <c r="AKS217" s="265"/>
      <c r="AKT217" s="265"/>
      <c r="AKU217" s="265"/>
      <c r="AKV217" s="265"/>
      <c r="AKW217" s="265"/>
      <c r="AKX217" s="265"/>
      <c r="AKY217" s="265"/>
      <c r="AKZ217" s="265"/>
      <c r="ALA217" s="265"/>
      <c r="ALB217" s="265"/>
      <c r="ALC217" s="265"/>
      <c r="ALD217" s="265"/>
      <c r="ALE217" s="265"/>
      <c r="ALF217" s="265"/>
      <c r="ALG217" s="265"/>
      <c r="ALH217" s="265"/>
      <c r="ALI217" s="265"/>
      <c r="ALJ217" s="265"/>
      <c r="ALK217" s="265"/>
      <c r="ALL217" s="265"/>
      <c r="ALM217" s="265"/>
      <c r="ALN217" s="265"/>
      <c r="ALO217" s="265"/>
      <c r="ALP217" s="265"/>
      <c r="ALQ217" s="265"/>
      <c r="ALR217" s="265"/>
      <c r="ALS217" s="265"/>
      <c r="ALT217" s="265"/>
      <c r="ALU217" s="265"/>
      <c r="ALV217" s="265"/>
      <c r="ALW217" s="265"/>
      <c r="ALX217" s="265"/>
      <c r="ALY217" s="265"/>
      <c r="ALZ217" s="265"/>
      <c r="AMA217" s="265"/>
      <c r="AMB217" s="265"/>
      <c r="AMC217" s="265"/>
      <c r="AMD217" s="265"/>
      <c r="AME217" s="265"/>
      <c r="AMF217" s="265"/>
      <c r="AMG217" s="265"/>
      <c r="AMH217" s="265"/>
      <c r="AMI217" s="265"/>
      <c r="AMJ217" s="265"/>
      <c r="AMK217" s="265"/>
    </row>
    <row r="218" spans="1:1025" s="303" customFormat="1" ht="33.6" customHeight="1">
      <c r="A218" s="343"/>
      <c r="B218" s="344"/>
      <c r="C218" s="343"/>
      <c r="D218" s="345"/>
      <c r="E218" s="345"/>
      <c r="F218" s="343"/>
      <c r="G218" s="346"/>
      <c r="H218" s="346"/>
      <c r="I218" s="347"/>
      <c r="J218" s="347"/>
      <c r="K218" s="264"/>
      <c r="L218" s="264"/>
      <c r="M218" s="264"/>
      <c r="N218" s="264"/>
      <c r="O218" s="264"/>
      <c r="P218" s="264"/>
      <c r="Q218" s="264"/>
      <c r="R218" s="264"/>
      <c r="S218" s="264"/>
      <c r="T218" s="264"/>
      <c r="U218" s="264"/>
      <c r="V218" s="264"/>
      <c r="W218" s="264"/>
      <c r="X218" s="264"/>
      <c r="Y218" s="264"/>
      <c r="Z218" s="264"/>
      <c r="AA218" s="264"/>
      <c r="AB218" s="264"/>
      <c r="AC218" s="264"/>
      <c r="AD218" s="264"/>
      <c r="AE218" s="265"/>
      <c r="AF218" s="265"/>
      <c r="AG218" s="265"/>
      <c r="AH218" s="265"/>
      <c r="AI218" s="265"/>
      <c r="AJ218" s="265"/>
      <c r="AK218" s="265"/>
      <c r="AL218" s="265"/>
      <c r="AM218" s="265"/>
      <c r="AN218" s="265"/>
      <c r="AO218" s="265"/>
      <c r="AP218" s="265"/>
      <c r="AQ218" s="265"/>
      <c r="AR218" s="265"/>
      <c r="AS218" s="265"/>
      <c r="AT218" s="265"/>
      <c r="AU218" s="265"/>
      <c r="AV218" s="265"/>
      <c r="AW218" s="265"/>
      <c r="AX218" s="265"/>
      <c r="AY218" s="265"/>
      <c r="AZ218" s="265"/>
      <c r="BA218" s="265"/>
      <c r="BB218" s="265"/>
      <c r="BC218" s="265"/>
      <c r="BD218" s="265"/>
      <c r="BE218" s="265"/>
      <c r="BF218" s="265"/>
      <c r="BG218" s="265"/>
      <c r="BH218" s="265"/>
      <c r="BI218" s="265"/>
      <c r="BJ218" s="265"/>
      <c r="BK218" s="265"/>
      <c r="BL218" s="265"/>
      <c r="BM218" s="265"/>
      <c r="BN218" s="265"/>
      <c r="BO218" s="265"/>
      <c r="BP218" s="265"/>
      <c r="BQ218" s="265"/>
      <c r="BR218" s="265"/>
      <c r="BS218" s="265"/>
      <c r="BT218" s="265"/>
      <c r="BU218" s="265"/>
      <c r="BV218" s="265"/>
      <c r="BW218" s="265"/>
      <c r="BX218" s="265"/>
      <c r="BY218" s="265"/>
      <c r="BZ218" s="265"/>
      <c r="CA218" s="265"/>
      <c r="CB218" s="265"/>
      <c r="CC218" s="265"/>
      <c r="CD218" s="265"/>
      <c r="CE218" s="265"/>
      <c r="CF218" s="265"/>
      <c r="CG218" s="265"/>
      <c r="CH218" s="265"/>
      <c r="CI218" s="265"/>
      <c r="CJ218" s="265"/>
      <c r="CK218" s="265"/>
      <c r="CL218" s="265"/>
      <c r="CM218" s="265"/>
      <c r="CN218" s="265"/>
      <c r="CO218" s="265"/>
      <c r="CP218" s="265"/>
      <c r="CQ218" s="265"/>
      <c r="CR218" s="265"/>
      <c r="CS218" s="265"/>
      <c r="CT218" s="265"/>
      <c r="CU218" s="265"/>
      <c r="CV218" s="265"/>
      <c r="CW218" s="265"/>
      <c r="CX218" s="265"/>
      <c r="CY218" s="265"/>
      <c r="CZ218" s="265"/>
      <c r="DA218" s="265"/>
      <c r="DB218" s="265"/>
      <c r="DC218" s="265"/>
      <c r="DD218" s="265"/>
      <c r="DE218" s="265"/>
      <c r="DF218" s="265"/>
      <c r="DG218" s="265"/>
      <c r="DH218" s="265"/>
      <c r="DI218" s="265"/>
      <c r="DJ218" s="265"/>
      <c r="DK218" s="265"/>
      <c r="DL218" s="265"/>
      <c r="DM218" s="265"/>
      <c r="DN218" s="265"/>
      <c r="DO218" s="265"/>
      <c r="DP218" s="265"/>
      <c r="DQ218" s="265"/>
      <c r="DR218" s="265"/>
      <c r="DS218" s="265"/>
      <c r="DT218" s="265"/>
      <c r="DU218" s="265"/>
      <c r="DV218" s="265"/>
      <c r="DW218" s="265"/>
      <c r="DX218" s="265"/>
      <c r="DY218" s="265"/>
      <c r="DZ218" s="265"/>
      <c r="EA218" s="265"/>
      <c r="EB218" s="265"/>
      <c r="EC218" s="265"/>
      <c r="ED218" s="265"/>
      <c r="EE218" s="265"/>
      <c r="EF218" s="265"/>
      <c r="EG218" s="265"/>
      <c r="EH218" s="265"/>
      <c r="EI218" s="265"/>
      <c r="EJ218" s="265"/>
      <c r="EK218" s="265"/>
      <c r="EL218" s="265"/>
      <c r="EM218" s="265"/>
      <c r="EN218" s="265"/>
      <c r="EO218" s="265"/>
      <c r="EP218" s="265"/>
      <c r="EQ218" s="265"/>
      <c r="ER218" s="265"/>
      <c r="ES218" s="265"/>
      <c r="ET218" s="265"/>
      <c r="EU218" s="265"/>
      <c r="EV218" s="265"/>
      <c r="EW218" s="265"/>
      <c r="EX218" s="265"/>
      <c r="EY218" s="265"/>
      <c r="EZ218" s="265"/>
      <c r="FA218" s="265"/>
      <c r="FB218" s="265"/>
      <c r="FC218" s="265"/>
      <c r="FD218" s="265"/>
      <c r="FE218" s="265"/>
      <c r="FF218" s="265"/>
      <c r="FG218" s="265"/>
      <c r="FH218" s="265"/>
      <c r="FI218" s="265"/>
      <c r="FJ218" s="265"/>
      <c r="FK218" s="265"/>
      <c r="FL218" s="265"/>
      <c r="FM218" s="265"/>
      <c r="FN218" s="265"/>
      <c r="FO218" s="265"/>
      <c r="FP218" s="265"/>
      <c r="FQ218" s="265"/>
      <c r="FR218" s="265"/>
      <c r="FS218" s="265"/>
      <c r="FT218" s="265"/>
      <c r="FU218" s="265"/>
      <c r="FV218" s="265"/>
      <c r="FW218" s="265"/>
      <c r="FX218" s="265"/>
      <c r="FY218" s="265"/>
      <c r="FZ218" s="265"/>
      <c r="GA218" s="265"/>
      <c r="GB218" s="265"/>
      <c r="GC218" s="265"/>
      <c r="GD218" s="265"/>
      <c r="GE218" s="265"/>
      <c r="GF218" s="265"/>
      <c r="GG218" s="265"/>
      <c r="GH218" s="265"/>
      <c r="GI218" s="265"/>
      <c r="GJ218" s="265"/>
      <c r="GK218" s="265"/>
      <c r="GL218" s="265"/>
      <c r="GM218" s="265"/>
      <c r="GN218" s="265"/>
      <c r="GO218" s="265"/>
      <c r="GP218" s="265"/>
      <c r="GQ218" s="265"/>
      <c r="GR218" s="265"/>
      <c r="GS218" s="265"/>
      <c r="GT218" s="265"/>
      <c r="GU218" s="265"/>
      <c r="GV218" s="265"/>
      <c r="GW218" s="265"/>
      <c r="GX218" s="265"/>
      <c r="GY218" s="265"/>
      <c r="GZ218" s="265"/>
      <c r="HA218" s="265"/>
      <c r="HB218" s="265"/>
      <c r="HC218" s="265"/>
      <c r="HD218" s="265"/>
      <c r="HE218" s="265"/>
      <c r="HF218" s="265"/>
      <c r="HG218" s="265"/>
      <c r="HH218" s="265"/>
      <c r="HI218" s="265"/>
      <c r="HJ218" s="265"/>
      <c r="HK218" s="265"/>
      <c r="HL218" s="265"/>
      <c r="HM218" s="265"/>
      <c r="HN218" s="265"/>
      <c r="HO218" s="265"/>
      <c r="HP218" s="265"/>
      <c r="HQ218" s="265"/>
      <c r="HR218" s="265"/>
      <c r="HS218" s="265"/>
      <c r="HT218" s="265"/>
      <c r="HU218" s="265"/>
      <c r="HV218" s="265"/>
      <c r="HW218" s="265"/>
      <c r="HX218" s="265"/>
      <c r="HY218" s="265"/>
      <c r="HZ218" s="265"/>
      <c r="IA218" s="265"/>
      <c r="IB218" s="265"/>
      <c r="IC218" s="265"/>
      <c r="ID218" s="265"/>
      <c r="IE218" s="265"/>
      <c r="IF218" s="265"/>
      <c r="IG218" s="265"/>
      <c r="IH218" s="265"/>
      <c r="II218" s="265"/>
      <c r="IJ218" s="265"/>
      <c r="IK218" s="265"/>
      <c r="IL218" s="265"/>
      <c r="IM218" s="265"/>
      <c r="IN218" s="265"/>
      <c r="IO218" s="265"/>
      <c r="IP218" s="265"/>
      <c r="IQ218" s="265"/>
      <c r="IR218" s="265"/>
      <c r="IS218" s="265"/>
      <c r="IT218" s="265"/>
      <c r="IU218" s="265"/>
      <c r="IV218" s="265"/>
      <c r="IW218" s="265"/>
      <c r="IX218" s="265"/>
      <c r="IY218" s="265"/>
      <c r="IZ218" s="265"/>
      <c r="JA218" s="265"/>
      <c r="JB218" s="265"/>
      <c r="JC218" s="265"/>
      <c r="JD218" s="265"/>
      <c r="JE218" s="265"/>
      <c r="JF218" s="265"/>
      <c r="JG218" s="265"/>
      <c r="JH218" s="265"/>
      <c r="JI218" s="265"/>
      <c r="JJ218" s="265"/>
      <c r="JK218" s="265"/>
      <c r="JL218" s="265"/>
      <c r="JM218" s="265"/>
      <c r="JN218" s="265"/>
      <c r="JO218" s="265"/>
      <c r="JP218" s="265"/>
      <c r="JQ218" s="265"/>
      <c r="JR218" s="265"/>
      <c r="JS218" s="265"/>
      <c r="JT218" s="265"/>
      <c r="JU218" s="265"/>
      <c r="JV218" s="265"/>
      <c r="JW218" s="265"/>
      <c r="JX218" s="265"/>
      <c r="JY218" s="265"/>
      <c r="JZ218" s="265"/>
      <c r="KA218" s="265"/>
      <c r="KB218" s="265"/>
      <c r="KC218" s="265"/>
      <c r="KD218" s="265"/>
      <c r="KE218" s="265"/>
      <c r="KF218" s="265"/>
      <c r="KG218" s="265"/>
      <c r="KH218" s="265"/>
      <c r="KI218" s="265"/>
      <c r="KJ218" s="265"/>
      <c r="KK218" s="265"/>
      <c r="KL218" s="265"/>
      <c r="KM218" s="265"/>
      <c r="KN218" s="265"/>
      <c r="KO218" s="265"/>
      <c r="KP218" s="265"/>
      <c r="KQ218" s="265"/>
      <c r="KR218" s="265"/>
      <c r="KS218" s="265"/>
      <c r="KT218" s="265"/>
      <c r="KU218" s="265"/>
      <c r="KV218" s="265"/>
      <c r="KW218" s="265"/>
      <c r="KX218" s="265"/>
      <c r="KY218" s="265"/>
      <c r="KZ218" s="265"/>
      <c r="LA218" s="265"/>
      <c r="LB218" s="265"/>
      <c r="LC218" s="265"/>
      <c r="LD218" s="265"/>
      <c r="LE218" s="265"/>
      <c r="LF218" s="265"/>
      <c r="LG218" s="265"/>
      <c r="LH218" s="265"/>
      <c r="LI218" s="265"/>
      <c r="LJ218" s="265"/>
      <c r="LK218" s="265"/>
      <c r="LL218" s="265"/>
      <c r="LM218" s="265"/>
      <c r="LN218" s="265"/>
      <c r="LO218" s="265"/>
      <c r="LP218" s="265"/>
      <c r="LQ218" s="265"/>
      <c r="LR218" s="265"/>
      <c r="LS218" s="265"/>
      <c r="LT218" s="265"/>
      <c r="LU218" s="265"/>
      <c r="LV218" s="265"/>
      <c r="LW218" s="265"/>
      <c r="LX218" s="265"/>
      <c r="LY218" s="265"/>
      <c r="LZ218" s="265"/>
      <c r="MA218" s="265"/>
      <c r="MB218" s="265"/>
      <c r="MC218" s="265"/>
      <c r="MD218" s="265"/>
      <c r="ME218" s="265"/>
      <c r="MF218" s="265"/>
      <c r="MG218" s="265"/>
      <c r="MH218" s="265"/>
      <c r="MI218" s="265"/>
      <c r="MJ218" s="265"/>
      <c r="MK218" s="265"/>
      <c r="ML218" s="265"/>
      <c r="MM218" s="265"/>
      <c r="MN218" s="265"/>
      <c r="MO218" s="265"/>
      <c r="MP218" s="265"/>
      <c r="MQ218" s="265"/>
      <c r="MR218" s="265"/>
      <c r="MS218" s="265"/>
      <c r="MT218" s="265"/>
      <c r="MU218" s="265"/>
      <c r="MV218" s="265"/>
      <c r="MW218" s="265"/>
      <c r="MX218" s="265"/>
      <c r="MY218" s="265"/>
      <c r="MZ218" s="265"/>
      <c r="NA218" s="265"/>
      <c r="NB218" s="265"/>
      <c r="NC218" s="265"/>
      <c r="ND218" s="265"/>
      <c r="NE218" s="265"/>
      <c r="NF218" s="265"/>
      <c r="NG218" s="265"/>
      <c r="NH218" s="265"/>
      <c r="NI218" s="265"/>
      <c r="NJ218" s="265"/>
      <c r="NK218" s="265"/>
      <c r="NL218" s="265"/>
      <c r="NM218" s="265"/>
      <c r="NN218" s="265"/>
      <c r="NO218" s="265"/>
      <c r="NP218" s="265"/>
      <c r="NQ218" s="265"/>
      <c r="NR218" s="265"/>
      <c r="NS218" s="265"/>
      <c r="NT218" s="265"/>
      <c r="NU218" s="265"/>
      <c r="NV218" s="265"/>
      <c r="NW218" s="265"/>
      <c r="NX218" s="265"/>
      <c r="NY218" s="265"/>
      <c r="NZ218" s="265"/>
      <c r="OA218" s="265"/>
      <c r="OB218" s="265"/>
      <c r="OC218" s="265"/>
      <c r="OD218" s="265"/>
      <c r="OE218" s="265"/>
      <c r="OF218" s="265"/>
      <c r="OG218" s="265"/>
      <c r="OH218" s="265"/>
      <c r="OI218" s="265"/>
      <c r="OJ218" s="265"/>
      <c r="OK218" s="265"/>
      <c r="OL218" s="265"/>
      <c r="OM218" s="265"/>
      <c r="ON218" s="265"/>
      <c r="OO218" s="265"/>
      <c r="OP218" s="265"/>
      <c r="OQ218" s="265"/>
      <c r="OR218" s="265"/>
      <c r="OS218" s="265"/>
      <c r="OT218" s="265"/>
      <c r="OU218" s="265"/>
      <c r="OV218" s="265"/>
      <c r="OW218" s="265"/>
      <c r="OX218" s="265"/>
      <c r="OY218" s="265"/>
      <c r="OZ218" s="265"/>
      <c r="PA218" s="265"/>
      <c r="PB218" s="265"/>
      <c r="PC218" s="265"/>
      <c r="PD218" s="265"/>
      <c r="PE218" s="265"/>
      <c r="PF218" s="265"/>
      <c r="PG218" s="265"/>
      <c r="PH218" s="265"/>
      <c r="PI218" s="265"/>
      <c r="PJ218" s="265"/>
      <c r="PK218" s="265"/>
      <c r="PL218" s="265"/>
      <c r="PM218" s="265"/>
      <c r="PN218" s="265"/>
      <c r="PO218" s="265"/>
      <c r="PP218" s="265"/>
      <c r="PQ218" s="265"/>
      <c r="PR218" s="265"/>
      <c r="PS218" s="265"/>
      <c r="PT218" s="265"/>
      <c r="PU218" s="265"/>
      <c r="PV218" s="265"/>
      <c r="PW218" s="265"/>
      <c r="PX218" s="265"/>
      <c r="PY218" s="265"/>
      <c r="PZ218" s="265"/>
      <c r="QA218" s="265"/>
      <c r="QB218" s="265"/>
      <c r="QC218" s="265"/>
      <c r="QD218" s="265"/>
      <c r="QE218" s="265"/>
      <c r="QF218" s="265"/>
      <c r="QG218" s="265"/>
      <c r="QH218" s="265"/>
      <c r="QI218" s="265"/>
      <c r="QJ218" s="265"/>
      <c r="QK218" s="265"/>
      <c r="QL218" s="265"/>
      <c r="QM218" s="265"/>
      <c r="QN218" s="265"/>
      <c r="QO218" s="265"/>
      <c r="QP218" s="265"/>
      <c r="QQ218" s="265"/>
      <c r="QR218" s="265"/>
      <c r="QS218" s="265"/>
      <c r="QT218" s="265"/>
      <c r="QU218" s="265"/>
      <c r="QV218" s="265"/>
      <c r="QW218" s="265"/>
      <c r="QX218" s="265"/>
      <c r="QY218" s="265"/>
      <c r="QZ218" s="265"/>
      <c r="RA218" s="265"/>
      <c r="RB218" s="265"/>
      <c r="RC218" s="265"/>
      <c r="RD218" s="265"/>
      <c r="RE218" s="265"/>
      <c r="RF218" s="265"/>
      <c r="RG218" s="265"/>
      <c r="RH218" s="265"/>
      <c r="RI218" s="265"/>
      <c r="RJ218" s="265"/>
      <c r="RK218" s="265"/>
      <c r="RL218" s="265"/>
      <c r="RM218" s="265"/>
      <c r="RN218" s="265"/>
      <c r="RO218" s="265"/>
      <c r="RP218" s="265"/>
      <c r="RQ218" s="265"/>
      <c r="RR218" s="265"/>
      <c r="RS218" s="265"/>
      <c r="RT218" s="265"/>
      <c r="RU218" s="265"/>
      <c r="RV218" s="265"/>
      <c r="RW218" s="265"/>
      <c r="RX218" s="265"/>
      <c r="RY218" s="265"/>
      <c r="RZ218" s="265"/>
      <c r="SA218" s="265"/>
      <c r="SB218" s="265"/>
      <c r="SC218" s="265"/>
      <c r="SD218" s="265"/>
      <c r="SE218" s="265"/>
      <c r="SF218" s="265"/>
      <c r="SG218" s="265"/>
      <c r="SH218" s="265"/>
      <c r="SI218" s="265"/>
      <c r="SJ218" s="265"/>
      <c r="SK218" s="265"/>
      <c r="SL218" s="265"/>
      <c r="SM218" s="265"/>
      <c r="SN218" s="265"/>
      <c r="SO218" s="265"/>
      <c r="SP218" s="265"/>
      <c r="SQ218" s="265"/>
      <c r="SR218" s="265"/>
      <c r="SS218" s="265"/>
      <c r="ST218" s="265"/>
      <c r="SU218" s="265"/>
      <c r="SV218" s="265"/>
      <c r="SW218" s="265"/>
      <c r="SX218" s="265"/>
      <c r="SY218" s="265"/>
      <c r="SZ218" s="265"/>
      <c r="TA218" s="265"/>
      <c r="TB218" s="265"/>
      <c r="TC218" s="265"/>
      <c r="TD218" s="265"/>
      <c r="TE218" s="265"/>
      <c r="TF218" s="265"/>
      <c r="TG218" s="265"/>
      <c r="TH218" s="265"/>
      <c r="TI218" s="265"/>
      <c r="TJ218" s="265"/>
      <c r="TK218" s="265"/>
      <c r="TL218" s="265"/>
      <c r="TM218" s="265"/>
      <c r="TN218" s="265"/>
      <c r="TO218" s="265"/>
      <c r="TP218" s="265"/>
      <c r="TQ218" s="265"/>
      <c r="TR218" s="265"/>
      <c r="TS218" s="265"/>
      <c r="TT218" s="265"/>
      <c r="TU218" s="265"/>
      <c r="TV218" s="265"/>
      <c r="TW218" s="265"/>
      <c r="TX218" s="265"/>
      <c r="TY218" s="265"/>
      <c r="TZ218" s="265"/>
      <c r="UA218" s="265"/>
      <c r="UB218" s="265"/>
      <c r="UC218" s="265"/>
      <c r="UD218" s="265"/>
      <c r="UE218" s="265"/>
      <c r="UF218" s="265"/>
      <c r="UG218" s="265"/>
      <c r="UH218" s="265"/>
      <c r="UI218" s="265"/>
      <c r="UJ218" s="265"/>
      <c r="UK218" s="265"/>
      <c r="UL218" s="265"/>
      <c r="UM218" s="265"/>
      <c r="UN218" s="265"/>
      <c r="UO218" s="265"/>
      <c r="UP218" s="265"/>
      <c r="UQ218" s="265"/>
      <c r="UR218" s="265"/>
      <c r="US218" s="265"/>
      <c r="UT218" s="265"/>
      <c r="UU218" s="265"/>
      <c r="UV218" s="265"/>
      <c r="UW218" s="265"/>
      <c r="UX218" s="265"/>
      <c r="UY218" s="265"/>
      <c r="UZ218" s="265"/>
      <c r="VA218" s="265"/>
      <c r="VB218" s="265"/>
      <c r="VC218" s="265"/>
      <c r="VD218" s="265"/>
      <c r="VE218" s="265"/>
      <c r="VF218" s="265"/>
      <c r="VG218" s="265"/>
      <c r="VH218" s="265"/>
      <c r="VI218" s="265"/>
      <c r="VJ218" s="265"/>
      <c r="VK218" s="265"/>
      <c r="VL218" s="265"/>
      <c r="VM218" s="265"/>
      <c r="VN218" s="265"/>
      <c r="VO218" s="265"/>
      <c r="VP218" s="265"/>
      <c r="VQ218" s="265"/>
      <c r="VR218" s="265"/>
      <c r="VS218" s="265"/>
      <c r="VT218" s="265"/>
      <c r="VU218" s="265"/>
      <c r="VV218" s="265"/>
      <c r="VW218" s="265"/>
      <c r="VX218" s="265"/>
      <c r="VY218" s="265"/>
      <c r="VZ218" s="265"/>
      <c r="WA218" s="265"/>
      <c r="WB218" s="265"/>
      <c r="WC218" s="265"/>
      <c r="WD218" s="265"/>
      <c r="WE218" s="265"/>
      <c r="WF218" s="265"/>
      <c r="WG218" s="265"/>
      <c r="WH218" s="265"/>
      <c r="WI218" s="265"/>
      <c r="WJ218" s="265"/>
      <c r="WK218" s="265"/>
      <c r="WL218" s="265"/>
      <c r="WM218" s="265"/>
      <c r="WN218" s="265"/>
      <c r="WO218" s="265"/>
      <c r="WP218" s="265"/>
      <c r="WQ218" s="265"/>
      <c r="WR218" s="265"/>
      <c r="WS218" s="265"/>
      <c r="WT218" s="265"/>
      <c r="WU218" s="265"/>
      <c r="WV218" s="265"/>
      <c r="WW218" s="265"/>
      <c r="WX218" s="265"/>
      <c r="WY218" s="265"/>
      <c r="WZ218" s="265"/>
      <c r="XA218" s="265"/>
      <c r="XB218" s="265"/>
      <c r="XC218" s="265"/>
      <c r="XD218" s="265"/>
      <c r="XE218" s="265"/>
      <c r="XF218" s="265"/>
      <c r="XG218" s="265"/>
      <c r="XH218" s="265"/>
      <c r="XI218" s="265"/>
      <c r="XJ218" s="265"/>
      <c r="XK218" s="265"/>
      <c r="XL218" s="265"/>
      <c r="XM218" s="265"/>
      <c r="XN218" s="265"/>
      <c r="XO218" s="265"/>
      <c r="XP218" s="265"/>
      <c r="XQ218" s="265"/>
      <c r="XR218" s="265"/>
      <c r="XS218" s="265"/>
      <c r="XT218" s="265"/>
      <c r="XU218" s="265"/>
      <c r="XV218" s="265"/>
      <c r="XW218" s="265"/>
      <c r="XX218" s="265"/>
      <c r="XY218" s="265"/>
      <c r="XZ218" s="265"/>
      <c r="YA218" s="265"/>
      <c r="YB218" s="265"/>
      <c r="YC218" s="265"/>
      <c r="YD218" s="265"/>
      <c r="YE218" s="265"/>
      <c r="YF218" s="265"/>
      <c r="YG218" s="265"/>
      <c r="YH218" s="265"/>
      <c r="YI218" s="265"/>
      <c r="YJ218" s="265"/>
      <c r="YK218" s="265"/>
      <c r="YL218" s="265"/>
      <c r="YM218" s="265"/>
      <c r="YN218" s="265"/>
      <c r="YO218" s="265"/>
      <c r="YP218" s="265"/>
      <c r="YQ218" s="265"/>
      <c r="YR218" s="265"/>
      <c r="YS218" s="265"/>
      <c r="YT218" s="265"/>
      <c r="YU218" s="265"/>
      <c r="YV218" s="265"/>
      <c r="YW218" s="265"/>
      <c r="YX218" s="265"/>
      <c r="YY218" s="265"/>
      <c r="YZ218" s="265"/>
      <c r="ZA218" s="265"/>
      <c r="ZB218" s="265"/>
      <c r="ZC218" s="265"/>
      <c r="ZD218" s="265"/>
      <c r="ZE218" s="265"/>
      <c r="ZF218" s="265"/>
      <c r="ZG218" s="265"/>
      <c r="ZH218" s="265"/>
      <c r="ZI218" s="265"/>
      <c r="ZJ218" s="265"/>
      <c r="ZK218" s="265"/>
      <c r="ZL218" s="265"/>
      <c r="ZM218" s="265"/>
      <c r="ZN218" s="265"/>
      <c r="ZO218" s="265"/>
      <c r="ZP218" s="265"/>
      <c r="ZQ218" s="265"/>
      <c r="ZR218" s="265"/>
      <c r="ZS218" s="265"/>
      <c r="ZT218" s="265"/>
      <c r="ZU218" s="265"/>
      <c r="ZV218" s="265"/>
      <c r="ZW218" s="265"/>
      <c r="ZX218" s="265"/>
      <c r="ZY218" s="265"/>
      <c r="ZZ218" s="265"/>
      <c r="AAA218" s="265"/>
      <c r="AAB218" s="265"/>
      <c r="AAC218" s="265"/>
      <c r="AAD218" s="265"/>
      <c r="AAE218" s="265"/>
      <c r="AAF218" s="265"/>
      <c r="AAG218" s="265"/>
      <c r="AAH218" s="265"/>
      <c r="AAI218" s="265"/>
      <c r="AAJ218" s="265"/>
      <c r="AAK218" s="265"/>
      <c r="AAL218" s="265"/>
      <c r="AAM218" s="265"/>
      <c r="AAN218" s="265"/>
      <c r="AAO218" s="265"/>
      <c r="AAP218" s="265"/>
      <c r="AAQ218" s="265"/>
      <c r="AAR218" s="265"/>
      <c r="AAS218" s="265"/>
      <c r="AAT218" s="265"/>
      <c r="AAU218" s="265"/>
      <c r="AAV218" s="265"/>
      <c r="AAW218" s="265"/>
      <c r="AAX218" s="265"/>
      <c r="AAY218" s="265"/>
      <c r="AAZ218" s="265"/>
      <c r="ABA218" s="265"/>
      <c r="ABB218" s="265"/>
      <c r="ABC218" s="265"/>
      <c r="ABD218" s="265"/>
      <c r="ABE218" s="265"/>
      <c r="ABF218" s="265"/>
      <c r="ABG218" s="265"/>
      <c r="ABH218" s="265"/>
      <c r="ABI218" s="265"/>
      <c r="ABJ218" s="265"/>
      <c r="ABK218" s="265"/>
      <c r="ABL218" s="265"/>
      <c r="ABM218" s="265"/>
      <c r="ABN218" s="265"/>
      <c r="ABO218" s="265"/>
      <c r="ABP218" s="265"/>
      <c r="ABQ218" s="265"/>
      <c r="ABR218" s="265"/>
      <c r="ABS218" s="265"/>
      <c r="ABT218" s="265"/>
      <c r="ABU218" s="265"/>
      <c r="ABV218" s="265"/>
      <c r="ABW218" s="265"/>
      <c r="ABX218" s="265"/>
      <c r="ABY218" s="265"/>
      <c r="ABZ218" s="265"/>
      <c r="ACA218" s="265"/>
      <c r="ACB218" s="265"/>
      <c r="ACC218" s="265"/>
      <c r="ACD218" s="265"/>
      <c r="ACE218" s="265"/>
      <c r="ACF218" s="265"/>
      <c r="ACG218" s="265"/>
      <c r="ACH218" s="265"/>
      <c r="ACI218" s="265"/>
      <c r="ACJ218" s="265"/>
      <c r="ACK218" s="265"/>
      <c r="ACL218" s="265"/>
      <c r="ACM218" s="265"/>
      <c r="ACN218" s="265"/>
      <c r="ACO218" s="265"/>
      <c r="ACP218" s="265"/>
      <c r="ACQ218" s="265"/>
      <c r="ACR218" s="265"/>
      <c r="ACS218" s="265"/>
      <c r="ACT218" s="265"/>
      <c r="ACU218" s="265"/>
      <c r="ACV218" s="265"/>
      <c r="ACW218" s="265"/>
      <c r="ACX218" s="265"/>
      <c r="ACY218" s="265"/>
      <c r="ACZ218" s="265"/>
      <c r="ADA218" s="265"/>
      <c r="ADB218" s="265"/>
      <c r="ADC218" s="265"/>
      <c r="ADD218" s="265"/>
      <c r="ADE218" s="265"/>
      <c r="ADF218" s="265"/>
      <c r="ADG218" s="265"/>
      <c r="ADH218" s="265"/>
      <c r="ADI218" s="265"/>
      <c r="ADJ218" s="265"/>
      <c r="ADK218" s="265"/>
      <c r="ADL218" s="265"/>
      <c r="ADM218" s="265"/>
      <c r="ADN218" s="265"/>
      <c r="ADO218" s="265"/>
      <c r="ADP218" s="265"/>
      <c r="ADQ218" s="265"/>
      <c r="ADR218" s="265"/>
      <c r="ADS218" s="265"/>
      <c r="ADT218" s="265"/>
      <c r="ADU218" s="265"/>
      <c r="ADV218" s="265"/>
      <c r="ADW218" s="265"/>
      <c r="ADX218" s="265"/>
      <c r="ADY218" s="265"/>
      <c r="ADZ218" s="265"/>
      <c r="AEA218" s="265"/>
      <c r="AEB218" s="265"/>
      <c r="AEC218" s="265"/>
      <c r="AED218" s="265"/>
      <c r="AEE218" s="265"/>
      <c r="AEF218" s="265"/>
      <c r="AEG218" s="265"/>
      <c r="AEH218" s="265"/>
      <c r="AEI218" s="265"/>
      <c r="AEJ218" s="265"/>
      <c r="AEK218" s="265"/>
      <c r="AEL218" s="265"/>
      <c r="AEM218" s="265"/>
      <c r="AEN218" s="265"/>
      <c r="AEO218" s="265"/>
      <c r="AEP218" s="265"/>
      <c r="AEQ218" s="265"/>
      <c r="AER218" s="265"/>
      <c r="AES218" s="265"/>
      <c r="AET218" s="265"/>
      <c r="AEU218" s="265"/>
      <c r="AEV218" s="265"/>
      <c r="AEW218" s="265"/>
      <c r="AEX218" s="265"/>
      <c r="AEY218" s="265"/>
      <c r="AEZ218" s="265"/>
      <c r="AFA218" s="265"/>
      <c r="AFB218" s="265"/>
      <c r="AFC218" s="265"/>
      <c r="AFD218" s="265"/>
      <c r="AFE218" s="265"/>
      <c r="AFF218" s="265"/>
      <c r="AFG218" s="265"/>
      <c r="AFH218" s="265"/>
      <c r="AFI218" s="265"/>
      <c r="AFJ218" s="265"/>
      <c r="AFK218" s="265"/>
      <c r="AFL218" s="265"/>
      <c r="AFM218" s="265"/>
      <c r="AFN218" s="265"/>
      <c r="AFO218" s="265"/>
      <c r="AFP218" s="265"/>
      <c r="AFQ218" s="265"/>
      <c r="AFR218" s="265"/>
      <c r="AFS218" s="265"/>
      <c r="AFT218" s="265"/>
      <c r="AFU218" s="265"/>
      <c r="AFV218" s="265"/>
      <c r="AFW218" s="265"/>
      <c r="AFX218" s="265"/>
      <c r="AFY218" s="265"/>
      <c r="AFZ218" s="265"/>
      <c r="AGA218" s="265"/>
      <c r="AGB218" s="265"/>
      <c r="AGC218" s="265"/>
      <c r="AGD218" s="265"/>
      <c r="AGE218" s="265"/>
      <c r="AGF218" s="265"/>
      <c r="AGG218" s="265"/>
      <c r="AGH218" s="265"/>
      <c r="AGI218" s="265"/>
      <c r="AGJ218" s="265"/>
      <c r="AGK218" s="265"/>
      <c r="AGL218" s="265"/>
      <c r="AGM218" s="265"/>
      <c r="AGN218" s="265"/>
      <c r="AGO218" s="265"/>
      <c r="AGP218" s="265"/>
      <c r="AGQ218" s="265"/>
      <c r="AGR218" s="265"/>
      <c r="AGS218" s="265"/>
      <c r="AGT218" s="265"/>
      <c r="AGU218" s="265"/>
      <c r="AGV218" s="265"/>
      <c r="AGW218" s="265"/>
      <c r="AGX218" s="265"/>
      <c r="AGY218" s="265"/>
      <c r="AGZ218" s="265"/>
      <c r="AHA218" s="265"/>
      <c r="AHB218" s="265"/>
      <c r="AHC218" s="265"/>
      <c r="AHD218" s="265"/>
      <c r="AHE218" s="265"/>
      <c r="AHF218" s="265"/>
      <c r="AHG218" s="265"/>
      <c r="AHH218" s="265"/>
      <c r="AHI218" s="265"/>
      <c r="AHJ218" s="265"/>
      <c r="AHK218" s="265"/>
      <c r="AHL218" s="265"/>
      <c r="AHM218" s="265"/>
      <c r="AHN218" s="265"/>
      <c r="AHO218" s="265"/>
      <c r="AHP218" s="265"/>
      <c r="AHQ218" s="265"/>
      <c r="AHR218" s="265"/>
      <c r="AHS218" s="265"/>
      <c r="AHT218" s="265"/>
      <c r="AHU218" s="265"/>
      <c r="AHV218" s="265"/>
      <c r="AHW218" s="265"/>
      <c r="AHX218" s="265"/>
      <c r="AHY218" s="265"/>
      <c r="AHZ218" s="265"/>
      <c r="AIA218" s="265"/>
      <c r="AIB218" s="265"/>
      <c r="AIC218" s="265"/>
      <c r="AID218" s="265"/>
      <c r="AIE218" s="265"/>
      <c r="AIF218" s="265"/>
      <c r="AIG218" s="265"/>
      <c r="AIH218" s="265"/>
      <c r="AII218" s="265"/>
      <c r="AIJ218" s="265"/>
      <c r="AIK218" s="265"/>
      <c r="AIL218" s="265"/>
      <c r="AIM218" s="265"/>
      <c r="AIN218" s="265"/>
      <c r="AIO218" s="265"/>
      <c r="AIP218" s="265"/>
      <c r="AIQ218" s="265"/>
      <c r="AIR218" s="265"/>
      <c r="AIS218" s="265"/>
      <c r="AIT218" s="265"/>
      <c r="AIU218" s="265"/>
      <c r="AIV218" s="265"/>
      <c r="AIW218" s="265"/>
      <c r="AIX218" s="265"/>
      <c r="AIY218" s="265"/>
      <c r="AIZ218" s="265"/>
      <c r="AJA218" s="265"/>
      <c r="AJB218" s="265"/>
      <c r="AJC218" s="265"/>
      <c r="AJD218" s="265"/>
      <c r="AJE218" s="265"/>
      <c r="AJF218" s="265"/>
      <c r="AJG218" s="265"/>
      <c r="AJH218" s="265"/>
      <c r="AJI218" s="265"/>
      <c r="AJJ218" s="265"/>
      <c r="AJK218" s="265"/>
      <c r="AJL218" s="265"/>
      <c r="AJM218" s="265"/>
      <c r="AJN218" s="265"/>
      <c r="AJO218" s="265"/>
      <c r="AJP218" s="265"/>
      <c r="AJQ218" s="265"/>
      <c r="AJR218" s="265"/>
      <c r="AJS218" s="265"/>
      <c r="AJT218" s="265"/>
      <c r="AJU218" s="265"/>
      <c r="AJV218" s="265"/>
      <c r="AJW218" s="265"/>
      <c r="AJX218" s="265"/>
      <c r="AJY218" s="265"/>
      <c r="AJZ218" s="265"/>
      <c r="AKA218" s="265"/>
      <c r="AKB218" s="265"/>
      <c r="AKC218" s="265"/>
      <c r="AKD218" s="265"/>
      <c r="AKE218" s="265"/>
      <c r="AKF218" s="265"/>
      <c r="AKG218" s="265"/>
      <c r="AKH218" s="265"/>
      <c r="AKI218" s="265"/>
      <c r="AKJ218" s="265"/>
      <c r="AKK218" s="265"/>
      <c r="AKL218" s="265"/>
      <c r="AKM218" s="265"/>
      <c r="AKN218" s="265"/>
      <c r="AKO218" s="265"/>
      <c r="AKP218" s="265"/>
      <c r="AKQ218" s="265"/>
      <c r="AKR218" s="265"/>
      <c r="AKS218" s="265"/>
      <c r="AKT218" s="265"/>
      <c r="AKU218" s="265"/>
      <c r="AKV218" s="265"/>
      <c r="AKW218" s="265"/>
      <c r="AKX218" s="265"/>
      <c r="AKY218" s="265"/>
      <c r="AKZ218" s="265"/>
      <c r="ALA218" s="265"/>
      <c r="ALB218" s="265"/>
      <c r="ALC218" s="265"/>
      <c r="ALD218" s="265"/>
      <c r="ALE218" s="265"/>
      <c r="ALF218" s="265"/>
      <c r="ALG218" s="265"/>
      <c r="ALH218" s="265"/>
      <c r="ALI218" s="265"/>
      <c r="ALJ218" s="265"/>
      <c r="ALK218" s="265"/>
      <c r="ALL218" s="265"/>
      <c r="ALM218" s="265"/>
      <c r="ALN218" s="265"/>
      <c r="ALO218" s="265"/>
      <c r="ALP218" s="265"/>
      <c r="ALQ218" s="265"/>
      <c r="ALR218" s="265"/>
      <c r="ALS218" s="265"/>
      <c r="ALT218" s="265"/>
      <c r="ALU218" s="265"/>
      <c r="ALV218" s="265"/>
      <c r="ALW218" s="265"/>
      <c r="ALX218" s="265"/>
      <c r="ALY218" s="265"/>
      <c r="ALZ218" s="265"/>
      <c r="AMA218" s="265"/>
      <c r="AMB218" s="265"/>
      <c r="AMC218" s="265"/>
      <c r="AMD218" s="265"/>
      <c r="AME218" s="265"/>
      <c r="AMF218" s="265"/>
      <c r="AMG218" s="265"/>
      <c r="AMH218" s="265"/>
      <c r="AMI218" s="265"/>
      <c r="AMJ218" s="265"/>
      <c r="AMK218" s="265"/>
    </row>
    <row r="219" spans="1:1025" s="303" customFormat="1" ht="29.45" customHeight="1">
      <c r="A219" s="343"/>
      <c r="B219" s="344"/>
      <c r="C219" s="343"/>
      <c r="D219" s="345"/>
      <c r="E219" s="345"/>
      <c r="F219" s="343"/>
      <c r="G219" s="346"/>
      <c r="H219" s="346"/>
      <c r="I219" s="347"/>
      <c r="J219" s="347"/>
      <c r="K219" s="264"/>
      <c r="L219" s="264"/>
      <c r="M219" s="264"/>
      <c r="N219" s="264"/>
      <c r="O219" s="264"/>
      <c r="P219" s="264"/>
      <c r="Q219" s="264"/>
      <c r="R219" s="264"/>
      <c r="S219" s="264"/>
      <c r="T219" s="264"/>
      <c r="U219" s="264"/>
      <c r="V219" s="264"/>
      <c r="W219" s="264"/>
      <c r="X219" s="264"/>
      <c r="Y219" s="264"/>
      <c r="Z219" s="264"/>
      <c r="AA219" s="264"/>
      <c r="AB219" s="264"/>
      <c r="AC219" s="264"/>
      <c r="AD219" s="264"/>
      <c r="AE219" s="265"/>
      <c r="AF219" s="265"/>
      <c r="AG219" s="265"/>
      <c r="AH219" s="265"/>
      <c r="AI219" s="265"/>
      <c r="AJ219" s="265"/>
      <c r="AK219" s="265"/>
      <c r="AL219" s="265"/>
      <c r="AM219" s="265"/>
      <c r="AN219" s="265"/>
      <c r="AO219" s="265"/>
      <c r="AP219" s="265"/>
      <c r="AQ219" s="265"/>
      <c r="AR219" s="265"/>
      <c r="AS219" s="265"/>
      <c r="AT219" s="265"/>
      <c r="AU219" s="265"/>
      <c r="AV219" s="265"/>
      <c r="AW219" s="265"/>
      <c r="AX219" s="265"/>
      <c r="AY219" s="265"/>
      <c r="AZ219" s="265"/>
      <c r="BA219" s="265"/>
      <c r="BB219" s="265"/>
      <c r="BC219" s="265"/>
      <c r="BD219" s="265"/>
      <c r="BE219" s="265"/>
      <c r="BF219" s="265"/>
      <c r="BG219" s="265"/>
      <c r="BH219" s="265"/>
      <c r="BI219" s="265"/>
      <c r="BJ219" s="265"/>
      <c r="BK219" s="265"/>
      <c r="BL219" s="265"/>
      <c r="BM219" s="265"/>
      <c r="BN219" s="265"/>
      <c r="BO219" s="265"/>
      <c r="BP219" s="265"/>
      <c r="BQ219" s="265"/>
      <c r="BR219" s="265"/>
      <c r="BS219" s="265"/>
      <c r="BT219" s="265"/>
      <c r="BU219" s="265"/>
      <c r="BV219" s="265"/>
      <c r="BW219" s="265"/>
      <c r="BX219" s="265"/>
      <c r="BY219" s="265"/>
      <c r="BZ219" s="265"/>
      <c r="CA219" s="265"/>
      <c r="CB219" s="265"/>
      <c r="CC219" s="265"/>
      <c r="CD219" s="265"/>
      <c r="CE219" s="265"/>
      <c r="CF219" s="265"/>
      <c r="CG219" s="265"/>
      <c r="CH219" s="265"/>
      <c r="CI219" s="265"/>
      <c r="CJ219" s="265"/>
      <c r="CK219" s="265"/>
      <c r="CL219" s="265"/>
      <c r="CM219" s="265"/>
      <c r="CN219" s="265"/>
      <c r="CO219" s="265"/>
      <c r="CP219" s="265"/>
      <c r="CQ219" s="265"/>
      <c r="CR219" s="265"/>
      <c r="CS219" s="265"/>
      <c r="CT219" s="265"/>
      <c r="CU219" s="265"/>
      <c r="CV219" s="265"/>
      <c r="CW219" s="265"/>
      <c r="CX219" s="265"/>
      <c r="CY219" s="265"/>
      <c r="CZ219" s="265"/>
      <c r="DA219" s="265"/>
      <c r="DB219" s="265"/>
      <c r="DC219" s="265"/>
      <c r="DD219" s="265"/>
      <c r="DE219" s="265"/>
      <c r="DF219" s="265"/>
      <c r="DG219" s="265"/>
      <c r="DH219" s="265"/>
      <c r="DI219" s="265"/>
      <c r="DJ219" s="265"/>
      <c r="DK219" s="265"/>
      <c r="DL219" s="265"/>
      <c r="DM219" s="265"/>
      <c r="DN219" s="265"/>
      <c r="DO219" s="265"/>
      <c r="DP219" s="265"/>
      <c r="DQ219" s="265"/>
      <c r="DR219" s="265"/>
      <c r="DS219" s="265"/>
      <c r="DT219" s="265"/>
      <c r="DU219" s="265"/>
      <c r="DV219" s="265"/>
      <c r="DW219" s="265"/>
      <c r="DX219" s="265"/>
      <c r="DY219" s="265"/>
      <c r="DZ219" s="265"/>
      <c r="EA219" s="265"/>
      <c r="EB219" s="265"/>
      <c r="EC219" s="265"/>
      <c r="ED219" s="265"/>
      <c r="EE219" s="265"/>
      <c r="EF219" s="265"/>
      <c r="EG219" s="265"/>
      <c r="EH219" s="265"/>
      <c r="EI219" s="265"/>
      <c r="EJ219" s="265"/>
      <c r="EK219" s="265"/>
      <c r="EL219" s="265"/>
      <c r="EM219" s="265"/>
      <c r="EN219" s="265"/>
      <c r="EO219" s="265"/>
      <c r="EP219" s="265"/>
      <c r="EQ219" s="265"/>
      <c r="ER219" s="265"/>
      <c r="ES219" s="265"/>
      <c r="ET219" s="265"/>
      <c r="EU219" s="265"/>
      <c r="EV219" s="265"/>
      <c r="EW219" s="265"/>
      <c r="EX219" s="265"/>
      <c r="EY219" s="265"/>
      <c r="EZ219" s="265"/>
      <c r="FA219" s="265"/>
      <c r="FB219" s="265"/>
      <c r="FC219" s="265"/>
      <c r="FD219" s="265"/>
      <c r="FE219" s="265"/>
      <c r="FF219" s="265"/>
      <c r="FG219" s="265"/>
      <c r="FH219" s="265"/>
      <c r="FI219" s="265"/>
      <c r="FJ219" s="265"/>
      <c r="FK219" s="265"/>
      <c r="FL219" s="265"/>
      <c r="FM219" s="265"/>
      <c r="FN219" s="265"/>
      <c r="FO219" s="265"/>
      <c r="FP219" s="265"/>
      <c r="FQ219" s="265"/>
      <c r="FR219" s="265"/>
      <c r="FS219" s="265"/>
      <c r="FT219" s="265"/>
      <c r="FU219" s="265"/>
      <c r="FV219" s="265"/>
      <c r="FW219" s="265"/>
      <c r="FX219" s="265"/>
      <c r="FY219" s="265"/>
      <c r="FZ219" s="265"/>
      <c r="GA219" s="265"/>
      <c r="GB219" s="265"/>
      <c r="GC219" s="265"/>
      <c r="GD219" s="265"/>
      <c r="GE219" s="265"/>
      <c r="GF219" s="265"/>
      <c r="GG219" s="265"/>
      <c r="GH219" s="265"/>
      <c r="GI219" s="265"/>
      <c r="GJ219" s="265"/>
      <c r="GK219" s="265"/>
      <c r="GL219" s="265"/>
      <c r="GM219" s="265"/>
      <c r="GN219" s="265"/>
      <c r="GO219" s="265"/>
      <c r="GP219" s="265"/>
      <c r="GQ219" s="265"/>
      <c r="GR219" s="265"/>
      <c r="GS219" s="265"/>
      <c r="GT219" s="265"/>
      <c r="GU219" s="265"/>
      <c r="GV219" s="265"/>
      <c r="GW219" s="265"/>
      <c r="GX219" s="265"/>
      <c r="GY219" s="265"/>
      <c r="GZ219" s="265"/>
      <c r="HA219" s="265"/>
      <c r="HB219" s="265"/>
      <c r="HC219" s="265"/>
      <c r="HD219" s="265"/>
      <c r="HE219" s="265"/>
      <c r="HF219" s="265"/>
      <c r="HG219" s="265"/>
      <c r="HH219" s="265"/>
      <c r="HI219" s="265"/>
      <c r="HJ219" s="265"/>
      <c r="HK219" s="265"/>
      <c r="HL219" s="265"/>
      <c r="HM219" s="265"/>
      <c r="HN219" s="265"/>
      <c r="HO219" s="265"/>
      <c r="HP219" s="265"/>
      <c r="HQ219" s="265"/>
      <c r="HR219" s="265"/>
      <c r="HS219" s="265"/>
      <c r="HT219" s="265"/>
      <c r="HU219" s="265"/>
      <c r="HV219" s="265"/>
      <c r="HW219" s="265"/>
      <c r="HX219" s="265"/>
      <c r="HY219" s="265"/>
      <c r="HZ219" s="265"/>
      <c r="IA219" s="265"/>
      <c r="IB219" s="265"/>
      <c r="IC219" s="265"/>
      <c r="ID219" s="265"/>
      <c r="IE219" s="265"/>
      <c r="IF219" s="265"/>
      <c r="IG219" s="265"/>
      <c r="IH219" s="265"/>
      <c r="II219" s="265"/>
      <c r="IJ219" s="265"/>
      <c r="IK219" s="265"/>
      <c r="IL219" s="265"/>
      <c r="IM219" s="265"/>
      <c r="IN219" s="265"/>
      <c r="IO219" s="265"/>
      <c r="IP219" s="265"/>
      <c r="IQ219" s="265"/>
      <c r="IR219" s="265"/>
      <c r="IS219" s="265"/>
      <c r="IT219" s="265"/>
      <c r="IU219" s="265"/>
      <c r="IV219" s="265"/>
      <c r="IW219" s="265"/>
      <c r="IX219" s="265"/>
      <c r="IY219" s="265"/>
      <c r="IZ219" s="265"/>
      <c r="JA219" s="265"/>
      <c r="JB219" s="265"/>
      <c r="JC219" s="265"/>
      <c r="JD219" s="265"/>
      <c r="JE219" s="265"/>
      <c r="JF219" s="265"/>
      <c r="JG219" s="265"/>
      <c r="JH219" s="265"/>
      <c r="JI219" s="265"/>
      <c r="JJ219" s="265"/>
      <c r="JK219" s="265"/>
      <c r="JL219" s="265"/>
      <c r="JM219" s="265"/>
      <c r="JN219" s="265"/>
      <c r="JO219" s="265"/>
      <c r="JP219" s="265"/>
      <c r="JQ219" s="265"/>
      <c r="JR219" s="265"/>
      <c r="JS219" s="265"/>
      <c r="JT219" s="265"/>
      <c r="JU219" s="265"/>
      <c r="JV219" s="265"/>
      <c r="JW219" s="265"/>
      <c r="JX219" s="265"/>
      <c r="JY219" s="265"/>
      <c r="JZ219" s="265"/>
      <c r="KA219" s="265"/>
      <c r="KB219" s="265"/>
      <c r="KC219" s="265"/>
      <c r="KD219" s="265"/>
      <c r="KE219" s="265"/>
      <c r="KF219" s="265"/>
      <c r="KG219" s="265"/>
      <c r="KH219" s="265"/>
      <c r="KI219" s="265"/>
      <c r="KJ219" s="265"/>
      <c r="KK219" s="265"/>
      <c r="KL219" s="265"/>
      <c r="KM219" s="265"/>
      <c r="KN219" s="265"/>
      <c r="KO219" s="265"/>
      <c r="KP219" s="265"/>
      <c r="KQ219" s="265"/>
      <c r="KR219" s="265"/>
      <c r="KS219" s="265"/>
      <c r="KT219" s="265"/>
      <c r="KU219" s="265"/>
      <c r="KV219" s="265"/>
      <c r="KW219" s="265"/>
      <c r="KX219" s="265"/>
      <c r="KY219" s="265"/>
      <c r="KZ219" s="265"/>
      <c r="LA219" s="265"/>
      <c r="LB219" s="265"/>
      <c r="LC219" s="265"/>
      <c r="LD219" s="265"/>
      <c r="LE219" s="265"/>
      <c r="LF219" s="265"/>
      <c r="LG219" s="265"/>
      <c r="LH219" s="265"/>
      <c r="LI219" s="265"/>
      <c r="LJ219" s="265"/>
      <c r="LK219" s="265"/>
      <c r="LL219" s="265"/>
      <c r="LM219" s="265"/>
      <c r="LN219" s="265"/>
      <c r="LO219" s="265"/>
      <c r="LP219" s="265"/>
      <c r="LQ219" s="265"/>
      <c r="LR219" s="265"/>
      <c r="LS219" s="265"/>
      <c r="LT219" s="265"/>
      <c r="LU219" s="265"/>
      <c r="LV219" s="265"/>
      <c r="LW219" s="265"/>
      <c r="LX219" s="265"/>
      <c r="LY219" s="265"/>
      <c r="LZ219" s="265"/>
      <c r="MA219" s="265"/>
      <c r="MB219" s="265"/>
      <c r="MC219" s="265"/>
      <c r="MD219" s="265"/>
      <c r="ME219" s="265"/>
      <c r="MF219" s="265"/>
      <c r="MG219" s="265"/>
      <c r="MH219" s="265"/>
      <c r="MI219" s="265"/>
      <c r="MJ219" s="265"/>
      <c r="MK219" s="265"/>
      <c r="ML219" s="265"/>
      <c r="MM219" s="265"/>
      <c r="MN219" s="265"/>
      <c r="MO219" s="265"/>
      <c r="MP219" s="265"/>
      <c r="MQ219" s="265"/>
      <c r="MR219" s="265"/>
      <c r="MS219" s="265"/>
      <c r="MT219" s="265"/>
      <c r="MU219" s="265"/>
      <c r="MV219" s="265"/>
      <c r="MW219" s="265"/>
      <c r="MX219" s="265"/>
      <c r="MY219" s="265"/>
      <c r="MZ219" s="265"/>
      <c r="NA219" s="265"/>
      <c r="NB219" s="265"/>
      <c r="NC219" s="265"/>
      <c r="ND219" s="265"/>
      <c r="NE219" s="265"/>
      <c r="NF219" s="265"/>
      <c r="NG219" s="265"/>
      <c r="NH219" s="265"/>
      <c r="NI219" s="265"/>
      <c r="NJ219" s="265"/>
      <c r="NK219" s="265"/>
      <c r="NL219" s="265"/>
      <c r="NM219" s="265"/>
      <c r="NN219" s="265"/>
      <c r="NO219" s="265"/>
      <c r="NP219" s="265"/>
      <c r="NQ219" s="265"/>
      <c r="NR219" s="265"/>
      <c r="NS219" s="265"/>
      <c r="NT219" s="265"/>
      <c r="NU219" s="265"/>
      <c r="NV219" s="265"/>
      <c r="NW219" s="265"/>
      <c r="NX219" s="265"/>
      <c r="NY219" s="265"/>
      <c r="NZ219" s="265"/>
      <c r="OA219" s="265"/>
      <c r="OB219" s="265"/>
      <c r="OC219" s="265"/>
      <c r="OD219" s="265"/>
      <c r="OE219" s="265"/>
      <c r="OF219" s="265"/>
      <c r="OG219" s="265"/>
      <c r="OH219" s="265"/>
      <c r="OI219" s="265"/>
      <c r="OJ219" s="265"/>
      <c r="OK219" s="265"/>
      <c r="OL219" s="265"/>
      <c r="OM219" s="265"/>
      <c r="ON219" s="265"/>
      <c r="OO219" s="265"/>
      <c r="OP219" s="265"/>
      <c r="OQ219" s="265"/>
      <c r="OR219" s="265"/>
      <c r="OS219" s="265"/>
      <c r="OT219" s="265"/>
      <c r="OU219" s="265"/>
      <c r="OV219" s="265"/>
      <c r="OW219" s="265"/>
      <c r="OX219" s="265"/>
      <c r="OY219" s="265"/>
      <c r="OZ219" s="265"/>
      <c r="PA219" s="265"/>
      <c r="PB219" s="265"/>
      <c r="PC219" s="265"/>
      <c r="PD219" s="265"/>
      <c r="PE219" s="265"/>
      <c r="PF219" s="265"/>
      <c r="PG219" s="265"/>
      <c r="PH219" s="265"/>
      <c r="PI219" s="265"/>
      <c r="PJ219" s="265"/>
      <c r="PK219" s="265"/>
      <c r="PL219" s="265"/>
      <c r="PM219" s="265"/>
      <c r="PN219" s="265"/>
      <c r="PO219" s="265"/>
      <c r="PP219" s="265"/>
      <c r="PQ219" s="265"/>
      <c r="PR219" s="265"/>
      <c r="PS219" s="265"/>
      <c r="PT219" s="265"/>
      <c r="PU219" s="265"/>
      <c r="PV219" s="265"/>
      <c r="PW219" s="265"/>
      <c r="PX219" s="265"/>
      <c r="PY219" s="265"/>
      <c r="PZ219" s="265"/>
      <c r="QA219" s="265"/>
      <c r="QB219" s="265"/>
      <c r="QC219" s="265"/>
      <c r="QD219" s="265"/>
      <c r="QE219" s="265"/>
      <c r="QF219" s="265"/>
      <c r="QG219" s="265"/>
      <c r="QH219" s="265"/>
      <c r="QI219" s="265"/>
      <c r="QJ219" s="265"/>
      <c r="QK219" s="265"/>
      <c r="QL219" s="265"/>
      <c r="QM219" s="265"/>
      <c r="QN219" s="265"/>
      <c r="QO219" s="265"/>
      <c r="QP219" s="265"/>
      <c r="QQ219" s="265"/>
      <c r="QR219" s="265"/>
      <c r="QS219" s="265"/>
      <c r="QT219" s="265"/>
      <c r="QU219" s="265"/>
      <c r="QV219" s="265"/>
      <c r="QW219" s="265"/>
      <c r="QX219" s="265"/>
      <c r="QY219" s="265"/>
      <c r="QZ219" s="265"/>
      <c r="RA219" s="265"/>
      <c r="RB219" s="265"/>
      <c r="RC219" s="265"/>
      <c r="RD219" s="265"/>
      <c r="RE219" s="265"/>
      <c r="RF219" s="265"/>
      <c r="RG219" s="265"/>
      <c r="RH219" s="265"/>
      <c r="RI219" s="265"/>
      <c r="RJ219" s="265"/>
      <c r="RK219" s="265"/>
      <c r="RL219" s="265"/>
      <c r="RM219" s="265"/>
      <c r="RN219" s="265"/>
      <c r="RO219" s="265"/>
      <c r="RP219" s="265"/>
      <c r="RQ219" s="265"/>
      <c r="RR219" s="265"/>
      <c r="RS219" s="265"/>
      <c r="RT219" s="265"/>
      <c r="RU219" s="265"/>
      <c r="RV219" s="265"/>
      <c r="RW219" s="265"/>
      <c r="RX219" s="265"/>
      <c r="RY219" s="265"/>
      <c r="RZ219" s="265"/>
      <c r="SA219" s="265"/>
      <c r="SB219" s="265"/>
      <c r="SC219" s="265"/>
      <c r="SD219" s="265"/>
      <c r="SE219" s="265"/>
      <c r="SF219" s="265"/>
      <c r="SG219" s="265"/>
      <c r="SH219" s="265"/>
      <c r="SI219" s="265"/>
      <c r="SJ219" s="265"/>
      <c r="SK219" s="265"/>
      <c r="SL219" s="265"/>
      <c r="SM219" s="265"/>
      <c r="SN219" s="265"/>
      <c r="SO219" s="265"/>
      <c r="SP219" s="265"/>
      <c r="SQ219" s="265"/>
      <c r="SR219" s="265"/>
      <c r="SS219" s="265"/>
      <c r="ST219" s="265"/>
      <c r="SU219" s="265"/>
      <c r="SV219" s="265"/>
      <c r="SW219" s="265"/>
      <c r="SX219" s="265"/>
      <c r="SY219" s="265"/>
      <c r="SZ219" s="265"/>
      <c r="TA219" s="265"/>
      <c r="TB219" s="265"/>
      <c r="TC219" s="265"/>
      <c r="TD219" s="265"/>
      <c r="TE219" s="265"/>
      <c r="TF219" s="265"/>
      <c r="TG219" s="265"/>
      <c r="TH219" s="265"/>
      <c r="TI219" s="265"/>
      <c r="TJ219" s="265"/>
      <c r="TK219" s="265"/>
      <c r="TL219" s="265"/>
      <c r="TM219" s="265"/>
      <c r="TN219" s="265"/>
      <c r="TO219" s="265"/>
      <c r="TP219" s="265"/>
      <c r="TQ219" s="265"/>
      <c r="TR219" s="265"/>
      <c r="TS219" s="265"/>
      <c r="TT219" s="265"/>
      <c r="TU219" s="265"/>
      <c r="TV219" s="265"/>
      <c r="TW219" s="265"/>
      <c r="TX219" s="265"/>
      <c r="TY219" s="265"/>
      <c r="TZ219" s="265"/>
      <c r="UA219" s="265"/>
      <c r="UB219" s="265"/>
      <c r="UC219" s="265"/>
      <c r="UD219" s="265"/>
      <c r="UE219" s="265"/>
      <c r="UF219" s="265"/>
      <c r="UG219" s="265"/>
      <c r="UH219" s="265"/>
      <c r="UI219" s="265"/>
      <c r="UJ219" s="265"/>
      <c r="UK219" s="265"/>
      <c r="UL219" s="265"/>
      <c r="UM219" s="265"/>
      <c r="UN219" s="265"/>
      <c r="UO219" s="265"/>
      <c r="UP219" s="265"/>
      <c r="UQ219" s="265"/>
      <c r="UR219" s="265"/>
      <c r="US219" s="265"/>
      <c r="UT219" s="265"/>
      <c r="UU219" s="265"/>
      <c r="UV219" s="265"/>
      <c r="UW219" s="265"/>
      <c r="UX219" s="265"/>
      <c r="UY219" s="265"/>
      <c r="UZ219" s="265"/>
      <c r="VA219" s="265"/>
      <c r="VB219" s="265"/>
      <c r="VC219" s="265"/>
      <c r="VD219" s="265"/>
      <c r="VE219" s="265"/>
      <c r="VF219" s="265"/>
      <c r="VG219" s="265"/>
      <c r="VH219" s="265"/>
      <c r="VI219" s="265"/>
      <c r="VJ219" s="265"/>
      <c r="VK219" s="265"/>
      <c r="VL219" s="265"/>
      <c r="VM219" s="265"/>
      <c r="VN219" s="265"/>
      <c r="VO219" s="265"/>
      <c r="VP219" s="265"/>
      <c r="VQ219" s="265"/>
      <c r="VR219" s="265"/>
      <c r="VS219" s="265"/>
      <c r="VT219" s="265"/>
      <c r="VU219" s="265"/>
      <c r="VV219" s="265"/>
      <c r="VW219" s="265"/>
      <c r="VX219" s="265"/>
      <c r="VY219" s="265"/>
      <c r="VZ219" s="265"/>
      <c r="WA219" s="265"/>
      <c r="WB219" s="265"/>
      <c r="WC219" s="265"/>
      <c r="WD219" s="265"/>
      <c r="WE219" s="265"/>
      <c r="WF219" s="265"/>
      <c r="WG219" s="265"/>
      <c r="WH219" s="265"/>
      <c r="WI219" s="265"/>
      <c r="WJ219" s="265"/>
      <c r="WK219" s="265"/>
      <c r="WL219" s="265"/>
      <c r="WM219" s="265"/>
      <c r="WN219" s="265"/>
      <c r="WO219" s="265"/>
      <c r="WP219" s="265"/>
      <c r="WQ219" s="265"/>
      <c r="WR219" s="265"/>
      <c r="WS219" s="265"/>
      <c r="WT219" s="265"/>
      <c r="WU219" s="265"/>
      <c r="WV219" s="265"/>
      <c r="WW219" s="265"/>
      <c r="WX219" s="265"/>
      <c r="WY219" s="265"/>
      <c r="WZ219" s="265"/>
      <c r="XA219" s="265"/>
      <c r="XB219" s="265"/>
      <c r="XC219" s="265"/>
      <c r="XD219" s="265"/>
      <c r="XE219" s="265"/>
      <c r="XF219" s="265"/>
      <c r="XG219" s="265"/>
      <c r="XH219" s="265"/>
      <c r="XI219" s="265"/>
      <c r="XJ219" s="265"/>
      <c r="XK219" s="265"/>
      <c r="XL219" s="265"/>
      <c r="XM219" s="265"/>
      <c r="XN219" s="265"/>
      <c r="XO219" s="265"/>
      <c r="XP219" s="265"/>
      <c r="XQ219" s="265"/>
      <c r="XR219" s="265"/>
      <c r="XS219" s="265"/>
      <c r="XT219" s="265"/>
      <c r="XU219" s="265"/>
      <c r="XV219" s="265"/>
      <c r="XW219" s="265"/>
      <c r="XX219" s="265"/>
      <c r="XY219" s="265"/>
      <c r="XZ219" s="265"/>
      <c r="YA219" s="265"/>
      <c r="YB219" s="265"/>
      <c r="YC219" s="265"/>
      <c r="YD219" s="265"/>
      <c r="YE219" s="265"/>
      <c r="YF219" s="265"/>
      <c r="YG219" s="265"/>
      <c r="YH219" s="265"/>
      <c r="YI219" s="265"/>
      <c r="YJ219" s="265"/>
      <c r="YK219" s="265"/>
      <c r="YL219" s="265"/>
      <c r="YM219" s="265"/>
      <c r="YN219" s="265"/>
      <c r="YO219" s="265"/>
      <c r="YP219" s="265"/>
      <c r="YQ219" s="265"/>
      <c r="YR219" s="265"/>
      <c r="YS219" s="265"/>
      <c r="YT219" s="265"/>
      <c r="YU219" s="265"/>
      <c r="YV219" s="265"/>
      <c r="YW219" s="265"/>
      <c r="YX219" s="265"/>
      <c r="YY219" s="265"/>
      <c r="YZ219" s="265"/>
      <c r="ZA219" s="265"/>
      <c r="ZB219" s="265"/>
      <c r="ZC219" s="265"/>
      <c r="ZD219" s="265"/>
      <c r="ZE219" s="265"/>
      <c r="ZF219" s="265"/>
      <c r="ZG219" s="265"/>
      <c r="ZH219" s="265"/>
      <c r="ZI219" s="265"/>
      <c r="ZJ219" s="265"/>
      <c r="ZK219" s="265"/>
      <c r="ZL219" s="265"/>
      <c r="ZM219" s="265"/>
      <c r="ZN219" s="265"/>
      <c r="ZO219" s="265"/>
      <c r="ZP219" s="265"/>
      <c r="ZQ219" s="265"/>
      <c r="ZR219" s="265"/>
      <c r="ZS219" s="265"/>
      <c r="ZT219" s="265"/>
      <c r="ZU219" s="265"/>
      <c r="ZV219" s="265"/>
      <c r="ZW219" s="265"/>
      <c r="ZX219" s="265"/>
      <c r="ZY219" s="265"/>
      <c r="ZZ219" s="265"/>
      <c r="AAA219" s="265"/>
      <c r="AAB219" s="265"/>
      <c r="AAC219" s="265"/>
      <c r="AAD219" s="265"/>
      <c r="AAE219" s="265"/>
      <c r="AAF219" s="265"/>
      <c r="AAG219" s="265"/>
      <c r="AAH219" s="265"/>
      <c r="AAI219" s="265"/>
      <c r="AAJ219" s="265"/>
      <c r="AAK219" s="265"/>
      <c r="AAL219" s="265"/>
      <c r="AAM219" s="265"/>
      <c r="AAN219" s="265"/>
      <c r="AAO219" s="265"/>
      <c r="AAP219" s="265"/>
      <c r="AAQ219" s="265"/>
      <c r="AAR219" s="265"/>
      <c r="AAS219" s="265"/>
      <c r="AAT219" s="265"/>
      <c r="AAU219" s="265"/>
      <c r="AAV219" s="265"/>
      <c r="AAW219" s="265"/>
      <c r="AAX219" s="265"/>
      <c r="AAY219" s="265"/>
      <c r="AAZ219" s="265"/>
      <c r="ABA219" s="265"/>
      <c r="ABB219" s="265"/>
      <c r="ABC219" s="265"/>
      <c r="ABD219" s="265"/>
      <c r="ABE219" s="265"/>
      <c r="ABF219" s="265"/>
      <c r="ABG219" s="265"/>
      <c r="ABH219" s="265"/>
      <c r="ABI219" s="265"/>
      <c r="ABJ219" s="265"/>
      <c r="ABK219" s="265"/>
      <c r="ABL219" s="265"/>
      <c r="ABM219" s="265"/>
      <c r="ABN219" s="265"/>
      <c r="ABO219" s="265"/>
      <c r="ABP219" s="265"/>
      <c r="ABQ219" s="265"/>
      <c r="ABR219" s="265"/>
      <c r="ABS219" s="265"/>
      <c r="ABT219" s="265"/>
      <c r="ABU219" s="265"/>
      <c r="ABV219" s="265"/>
      <c r="ABW219" s="265"/>
      <c r="ABX219" s="265"/>
      <c r="ABY219" s="265"/>
      <c r="ABZ219" s="265"/>
      <c r="ACA219" s="265"/>
      <c r="ACB219" s="265"/>
      <c r="ACC219" s="265"/>
      <c r="ACD219" s="265"/>
      <c r="ACE219" s="265"/>
      <c r="ACF219" s="265"/>
      <c r="ACG219" s="265"/>
      <c r="ACH219" s="265"/>
      <c r="ACI219" s="265"/>
      <c r="ACJ219" s="265"/>
      <c r="ACK219" s="265"/>
      <c r="ACL219" s="265"/>
      <c r="ACM219" s="265"/>
      <c r="ACN219" s="265"/>
      <c r="ACO219" s="265"/>
      <c r="ACP219" s="265"/>
      <c r="ACQ219" s="265"/>
      <c r="ACR219" s="265"/>
      <c r="ACS219" s="265"/>
      <c r="ACT219" s="265"/>
      <c r="ACU219" s="265"/>
      <c r="ACV219" s="265"/>
      <c r="ACW219" s="265"/>
      <c r="ACX219" s="265"/>
      <c r="ACY219" s="265"/>
      <c r="ACZ219" s="265"/>
      <c r="ADA219" s="265"/>
      <c r="ADB219" s="265"/>
      <c r="ADC219" s="265"/>
      <c r="ADD219" s="265"/>
      <c r="ADE219" s="265"/>
      <c r="ADF219" s="265"/>
      <c r="ADG219" s="265"/>
      <c r="ADH219" s="265"/>
      <c r="ADI219" s="265"/>
      <c r="ADJ219" s="265"/>
      <c r="ADK219" s="265"/>
      <c r="ADL219" s="265"/>
      <c r="ADM219" s="265"/>
      <c r="ADN219" s="265"/>
      <c r="ADO219" s="265"/>
      <c r="ADP219" s="265"/>
      <c r="ADQ219" s="265"/>
      <c r="ADR219" s="265"/>
      <c r="ADS219" s="265"/>
      <c r="ADT219" s="265"/>
      <c r="ADU219" s="265"/>
      <c r="ADV219" s="265"/>
      <c r="ADW219" s="265"/>
      <c r="ADX219" s="265"/>
      <c r="ADY219" s="265"/>
      <c r="ADZ219" s="265"/>
      <c r="AEA219" s="265"/>
      <c r="AEB219" s="265"/>
      <c r="AEC219" s="265"/>
      <c r="AED219" s="265"/>
      <c r="AEE219" s="265"/>
      <c r="AEF219" s="265"/>
      <c r="AEG219" s="265"/>
      <c r="AEH219" s="265"/>
      <c r="AEI219" s="265"/>
      <c r="AEJ219" s="265"/>
      <c r="AEK219" s="265"/>
      <c r="AEL219" s="265"/>
      <c r="AEM219" s="265"/>
      <c r="AEN219" s="265"/>
      <c r="AEO219" s="265"/>
      <c r="AEP219" s="265"/>
      <c r="AEQ219" s="265"/>
      <c r="AER219" s="265"/>
      <c r="AES219" s="265"/>
      <c r="AET219" s="265"/>
      <c r="AEU219" s="265"/>
      <c r="AEV219" s="265"/>
      <c r="AEW219" s="265"/>
      <c r="AEX219" s="265"/>
      <c r="AEY219" s="265"/>
      <c r="AEZ219" s="265"/>
      <c r="AFA219" s="265"/>
      <c r="AFB219" s="265"/>
      <c r="AFC219" s="265"/>
      <c r="AFD219" s="265"/>
      <c r="AFE219" s="265"/>
      <c r="AFF219" s="265"/>
      <c r="AFG219" s="265"/>
      <c r="AFH219" s="265"/>
      <c r="AFI219" s="265"/>
      <c r="AFJ219" s="265"/>
      <c r="AFK219" s="265"/>
      <c r="AFL219" s="265"/>
      <c r="AFM219" s="265"/>
      <c r="AFN219" s="265"/>
      <c r="AFO219" s="265"/>
      <c r="AFP219" s="265"/>
      <c r="AFQ219" s="265"/>
      <c r="AFR219" s="265"/>
      <c r="AFS219" s="265"/>
      <c r="AFT219" s="265"/>
      <c r="AFU219" s="265"/>
      <c r="AFV219" s="265"/>
      <c r="AFW219" s="265"/>
      <c r="AFX219" s="265"/>
      <c r="AFY219" s="265"/>
      <c r="AFZ219" s="265"/>
      <c r="AGA219" s="265"/>
      <c r="AGB219" s="265"/>
      <c r="AGC219" s="265"/>
      <c r="AGD219" s="265"/>
      <c r="AGE219" s="265"/>
      <c r="AGF219" s="265"/>
      <c r="AGG219" s="265"/>
      <c r="AGH219" s="265"/>
      <c r="AGI219" s="265"/>
      <c r="AGJ219" s="265"/>
      <c r="AGK219" s="265"/>
      <c r="AGL219" s="265"/>
      <c r="AGM219" s="265"/>
      <c r="AGN219" s="265"/>
      <c r="AGO219" s="265"/>
      <c r="AGP219" s="265"/>
      <c r="AGQ219" s="265"/>
      <c r="AGR219" s="265"/>
      <c r="AGS219" s="265"/>
      <c r="AGT219" s="265"/>
      <c r="AGU219" s="265"/>
      <c r="AGV219" s="265"/>
      <c r="AGW219" s="265"/>
      <c r="AGX219" s="265"/>
      <c r="AGY219" s="265"/>
      <c r="AGZ219" s="265"/>
      <c r="AHA219" s="265"/>
      <c r="AHB219" s="265"/>
      <c r="AHC219" s="265"/>
      <c r="AHD219" s="265"/>
      <c r="AHE219" s="265"/>
      <c r="AHF219" s="265"/>
      <c r="AHG219" s="265"/>
      <c r="AHH219" s="265"/>
      <c r="AHI219" s="265"/>
      <c r="AHJ219" s="265"/>
      <c r="AHK219" s="265"/>
      <c r="AHL219" s="265"/>
      <c r="AHM219" s="265"/>
      <c r="AHN219" s="265"/>
      <c r="AHO219" s="265"/>
      <c r="AHP219" s="265"/>
      <c r="AHQ219" s="265"/>
      <c r="AHR219" s="265"/>
      <c r="AHS219" s="265"/>
      <c r="AHT219" s="265"/>
      <c r="AHU219" s="265"/>
      <c r="AHV219" s="265"/>
      <c r="AHW219" s="265"/>
      <c r="AHX219" s="265"/>
      <c r="AHY219" s="265"/>
      <c r="AHZ219" s="265"/>
      <c r="AIA219" s="265"/>
      <c r="AIB219" s="265"/>
      <c r="AIC219" s="265"/>
      <c r="AID219" s="265"/>
      <c r="AIE219" s="265"/>
      <c r="AIF219" s="265"/>
      <c r="AIG219" s="265"/>
      <c r="AIH219" s="265"/>
      <c r="AII219" s="265"/>
      <c r="AIJ219" s="265"/>
      <c r="AIK219" s="265"/>
      <c r="AIL219" s="265"/>
      <c r="AIM219" s="265"/>
      <c r="AIN219" s="265"/>
      <c r="AIO219" s="265"/>
      <c r="AIP219" s="265"/>
      <c r="AIQ219" s="265"/>
      <c r="AIR219" s="265"/>
      <c r="AIS219" s="265"/>
      <c r="AIT219" s="265"/>
      <c r="AIU219" s="265"/>
      <c r="AIV219" s="265"/>
      <c r="AIW219" s="265"/>
      <c r="AIX219" s="265"/>
      <c r="AIY219" s="265"/>
      <c r="AIZ219" s="265"/>
      <c r="AJA219" s="265"/>
      <c r="AJB219" s="265"/>
      <c r="AJC219" s="265"/>
      <c r="AJD219" s="265"/>
      <c r="AJE219" s="265"/>
      <c r="AJF219" s="265"/>
      <c r="AJG219" s="265"/>
      <c r="AJH219" s="265"/>
      <c r="AJI219" s="265"/>
      <c r="AJJ219" s="265"/>
      <c r="AJK219" s="265"/>
      <c r="AJL219" s="265"/>
      <c r="AJM219" s="265"/>
      <c r="AJN219" s="265"/>
      <c r="AJO219" s="265"/>
      <c r="AJP219" s="265"/>
      <c r="AJQ219" s="265"/>
      <c r="AJR219" s="265"/>
      <c r="AJS219" s="265"/>
      <c r="AJT219" s="265"/>
      <c r="AJU219" s="265"/>
      <c r="AJV219" s="265"/>
      <c r="AJW219" s="265"/>
      <c r="AJX219" s="265"/>
      <c r="AJY219" s="265"/>
      <c r="AJZ219" s="265"/>
      <c r="AKA219" s="265"/>
      <c r="AKB219" s="265"/>
      <c r="AKC219" s="265"/>
      <c r="AKD219" s="265"/>
      <c r="AKE219" s="265"/>
      <c r="AKF219" s="265"/>
      <c r="AKG219" s="265"/>
      <c r="AKH219" s="265"/>
      <c r="AKI219" s="265"/>
      <c r="AKJ219" s="265"/>
      <c r="AKK219" s="265"/>
      <c r="AKL219" s="265"/>
      <c r="AKM219" s="265"/>
      <c r="AKN219" s="265"/>
      <c r="AKO219" s="265"/>
      <c r="AKP219" s="265"/>
      <c r="AKQ219" s="265"/>
      <c r="AKR219" s="265"/>
      <c r="AKS219" s="265"/>
      <c r="AKT219" s="265"/>
      <c r="AKU219" s="265"/>
      <c r="AKV219" s="265"/>
      <c r="AKW219" s="265"/>
      <c r="AKX219" s="265"/>
      <c r="AKY219" s="265"/>
      <c r="AKZ219" s="265"/>
      <c r="ALA219" s="265"/>
      <c r="ALB219" s="265"/>
      <c r="ALC219" s="265"/>
      <c r="ALD219" s="265"/>
      <c r="ALE219" s="265"/>
      <c r="ALF219" s="265"/>
      <c r="ALG219" s="265"/>
      <c r="ALH219" s="265"/>
      <c r="ALI219" s="265"/>
      <c r="ALJ219" s="265"/>
      <c r="ALK219" s="265"/>
      <c r="ALL219" s="265"/>
      <c r="ALM219" s="265"/>
      <c r="ALN219" s="265"/>
      <c r="ALO219" s="265"/>
      <c r="ALP219" s="265"/>
      <c r="ALQ219" s="265"/>
      <c r="ALR219" s="265"/>
      <c r="ALS219" s="265"/>
      <c r="ALT219" s="265"/>
      <c r="ALU219" s="265"/>
      <c r="ALV219" s="265"/>
      <c r="ALW219" s="265"/>
      <c r="ALX219" s="265"/>
      <c r="ALY219" s="265"/>
      <c r="ALZ219" s="265"/>
      <c r="AMA219" s="265"/>
      <c r="AMB219" s="265"/>
      <c r="AMC219" s="265"/>
      <c r="AMD219" s="265"/>
      <c r="AME219" s="265"/>
      <c r="AMF219" s="265"/>
      <c r="AMG219" s="265"/>
      <c r="AMH219" s="265"/>
      <c r="AMI219" s="265"/>
      <c r="AMJ219" s="265"/>
      <c r="AMK219" s="265"/>
    </row>
    <row r="220" spans="1:1025" s="303" customFormat="1" ht="22.9" customHeight="1">
      <c r="A220" s="343"/>
      <c r="B220" s="344"/>
      <c r="C220" s="343"/>
      <c r="D220" s="345"/>
      <c r="E220" s="345"/>
      <c r="F220" s="343"/>
      <c r="G220" s="346"/>
      <c r="H220" s="346"/>
      <c r="I220" s="347"/>
      <c r="J220" s="347"/>
      <c r="K220" s="264"/>
      <c r="L220" s="264"/>
      <c r="M220" s="264"/>
      <c r="N220" s="264"/>
      <c r="O220" s="264"/>
      <c r="P220" s="264"/>
      <c r="Q220" s="264"/>
      <c r="R220" s="264"/>
      <c r="S220" s="264"/>
      <c r="T220" s="264"/>
      <c r="U220" s="264"/>
      <c r="V220" s="264"/>
      <c r="W220" s="264"/>
      <c r="X220" s="264"/>
      <c r="Y220" s="264"/>
      <c r="Z220" s="264"/>
      <c r="AA220" s="264"/>
      <c r="AB220" s="264"/>
      <c r="AC220" s="264"/>
      <c r="AD220" s="264"/>
      <c r="AE220" s="265"/>
      <c r="AF220" s="265"/>
      <c r="AG220" s="265"/>
      <c r="AH220" s="265"/>
      <c r="AI220" s="265"/>
      <c r="AJ220" s="265"/>
      <c r="AK220" s="265"/>
      <c r="AL220" s="265"/>
      <c r="AM220" s="265"/>
      <c r="AN220" s="265"/>
      <c r="AO220" s="265"/>
      <c r="AP220" s="265"/>
      <c r="AQ220" s="265"/>
      <c r="AR220" s="265"/>
      <c r="AS220" s="265"/>
      <c r="AT220" s="265"/>
      <c r="AU220" s="265"/>
      <c r="AV220" s="265"/>
      <c r="AW220" s="265"/>
      <c r="AX220" s="265"/>
      <c r="AY220" s="265"/>
      <c r="AZ220" s="265"/>
      <c r="BA220" s="265"/>
      <c r="BB220" s="265"/>
      <c r="BC220" s="265"/>
      <c r="BD220" s="265"/>
      <c r="BE220" s="265"/>
      <c r="BF220" s="265"/>
      <c r="BG220" s="265"/>
      <c r="BH220" s="265"/>
      <c r="BI220" s="265"/>
      <c r="BJ220" s="265"/>
      <c r="BK220" s="265"/>
      <c r="BL220" s="265"/>
      <c r="BM220" s="265"/>
      <c r="BN220" s="265"/>
      <c r="BO220" s="265"/>
      <c r="BP220" s="265"/>
      <c r="BQ220" s="265"/>
      <c r="BR220" s="265"/>
      <c r="BS220" s="265"/>
      <c r="BT220" s="265"/>
      <c r="BU220" s="265"/>
      <c r="BV220" s="265"/>
      <c r="BW220" s="265"/>
      <c r="BX220" s="265"/>
      <c r="BY220" s="265"/>
      <c r="BZ220" s="265"/>
      <c r="CA220" s="265"/>
      <c r="CB220" s="265"/>
      <c r="CC220" s="265"/>
      <c r="CD220" s="265"/>
      <c r="CE220" s="265"/>
      <c r="CF220" s="265"/>
      <c r="CG220" s="265"/>
      <c r="CH220" s="265"/>
      <c r="CI220" s="265"/>
      <c r="CJ220" s="265"/>
      <c r="CK220" s="265"/>
      <c r="CL220" s="265"/>
      <c r="CM220" s="265"/>
      <c r="CN220" s="265"/>
      <c r="CO220" s="265"/>
      <c r="CP220" s="265"/>
      <c r="CQ220" s="265"/>
      <c r="CR220" s="265"/>
      <c r="CS220" s="265"/>
      <c r="CT220" s="265"/>
      <c r="CU220" s="265"/>
      <c r="CV220" s="265"/>
      <c r="CW220" s="265"/>
      <c r="CX220" s="265"/>
      <c r="CY220" s="265"/>
      <c r="CZ220" s="265"/>
      <c r="DA220" s="265"/>
      <c r="DB220" s="265"/>
      <c r="DC220" s="265"/>
      <c r="DD220" s="265"/>
      <c r="DE220" s="265"/>
      <c r="DF220" s="265"/>
      <c r="DG220" s="265"/>
      <c r="DH220" s="265"/>
      <c r="DI220" s="265"/>
      <c r="DJ220" s="265"/>
      <c r="DK220" s="265"/>
      <c r="DL220" s="265"/>
      <c r="DM220" s="265"/>
      <c r="DN220" s="265"/>
      <c r="DO220" s="265"/>
      <c r="DP220" s="265"/>
      <c r="DQ220" s="265"/>
      <c r="DR220" s="265"/>
      <c r="DS220" s="265"/>
      <c r="DT220" s="265"/>
      <c r="DU220" s="265"/>
      <c r="DV220" s="265"/>
      <c r="DW220" s="265"/>
      <c r="DX220" s="265"/>
      <c r="DY220" s="265"/>
      <c r="DZ220" s="265"/>
      <c r="EA220" s="265"/>
      <c r="EB220" s="265"/>
      <c r="EC220" s="265"/>
      <c r="ED220" s="265"/>
      <c r="EE220" s="265"/>
      <c r="EF220" s="265"/>
      <c r="EG220" s="265"/>
      <c r="EH220" s="265"/>
      <c r="EI220" s="265"/>
      <c r="EJ220" s="265"/>
      <c r="EK220" s="265"/>
      <c r="EL220" s="265"/>
      <c r="EM220" s="265"/>
      <c r="EN220" s="265"/>
      <c r="EO220" s="265"/>
      <c r="EP220" s="265"/>
      <c r="EQ220" s="265"/>
      <c r="ER220" s="265"/>
      <c r="ES220" s="265"/>
      <c r="ET220" s="265"/>
      <c r="EU220" s="265"/>
      <c r="EV220" s="265"/>
      <c r="EW220" s="265"/>
      <c r="EX220" s="265"/>
      <c r="EY220" s="265"/>
      <c r="EZ220" s="265"/>
      <c r="FA220" s="265"/>
      <c r="FB220" s="265"/>
      <c r="FC220" s="265"/>
      <c r="FD220" s="265"/>
      <c r="FE220" s="265"/>
      <c r="FF220" s="265"/>
      <c r="FG220" s="265"/>
      <c r="FH220" s="265"/>
      <c r="FI220" s="265"/>
      <c r="FJ220" s="265"/>
      <c r="FK220" s="265"/>
      <c r="FL220" s="265"/>
      <c r="FM220" s="265"/>
      <c r="FN220" s="265"/>
      <c r="FO220" s="265"/>
      <c r="FP220" s="265"/>
      <c r="FQ220" s="265"/>
      <c r="FR220" s="265"/>
      <c r="FS220" s="265"/>
      <c r="FT220" s="265"/>
      <c r="FU220" s="265"/>
      <c r="FV220" s="265"/>
      <c r="FW220" s="265"/>
      <c r="FX220" s="265"/>
      <c r="FY220" s="265"/>
      <c r="FZ220" s="265"/>
      <c r="GA220" s="265"/>
      <c r="GB220" s="265"/>
      <c r="GC220" s="265"/>
      <c r="GD220" s="265"/>
      <c r="GE220" s="265"/>
      <c r="GF220" s="265"/>
      <c r="GG220" s="265"/>
      <c r="GH220" s="265"/>
      <c r="GI220" s="265"/>
      <c r="GJ220" s="265"/>
      <c r="GK220" s="265"/>
      <c r="GL220" s="265"/>
      <c r="GM220" s="265"/>
      <c r="GN220" s="265"/>
      <c r="GO220" s="265"/>
      <c r="GP220" s="265"/>
      <c r="GQ220" s="265"/>
      <c r="GR220" s="265"/>
      <c r="GS220" s="265"/>
      <c r="GT220" s="265"/>
      <c r="GU220" s="265"/>
      <c r="GV220" s="265"/>
      <c r="GW220" s="265"/>
      <c r="GX220" s="265"/>
      <c r="GY220" s="265"/>
      <c r="GZ220" s="265"/>
      <c r="HA220" s="265"/>
      <c r="HB220" s="265"/>
      <c r="HC220" s="265"/>
      <c r="HD220" s="265"/>
      <c r="HE220" s="265"/>
      <c r="HF220" s="265"/>
      <c r="HG220" s="265"/>
      <c r="HH220" s="265"/>
      <c r="HI220" s="265"/>
      <c r="HJ220" s="265"/>
      <c r="HK220" s="265"/>
      <c r="HL220" s="265"/>
      <c r="HM220" s="265"/>
      <c r="HN220" s="265"/>
      <c r="HO220" s="265"/>
      <c r="HP220" s="265"/>
      <c r="HQ220" s="265"/>
      <c r="HR220" s="265"/>
      <c r="HS220" s="265"/>
      <c r="HT220" s="265"/>
      <c r="HU220" s="265"/>
      <c r="HV220" s="265"/>
      <c r="HW220" s="265"/>
      <c r="HX220" s="265"/>
      <c r="HY220" s="265"/>
      <c r="HZ220" s="265"/>
      <c r="IA220" s="265"/>
      <c r="IB220" s="265"/>
      <c r="IC220" s="265"/>
      <c r="ID220" s="265"/>
      <c r="IE220" s="265"/>
      <c r="IF220" s="265"/>
      <c r="IG220" s="265"/>
      <c r="IH220" s="265"/>
      <c r="II220" s="265"/>
      <c r="IJ220" s="265"/>
      <c r="IK220" s="265"/>
      <c r="IL220" s="265"/>
      <c r="IM220" s="265"/>
      <c r="IN220" s="265"/>
      <c r="IO220" s="265"/>
      <c r="IP220" s="265"/>
      <c r="IQ220" s="265"/>
      <c r="IR220" s="265"/>
      <c r="IS220" s="265"/>
      <c r="IT220" s="265"/>
      <c r="IU220" s="265"/>
      <c r="IV220" s="265"/>
      <c r="IW220" s="265"/>
      <c r="IX220" s="265"/>
      <c r="IY220" s="265"/>
      <c r="IZ220" s="265"/>
      <c r="JA220" s="265"/>
      <c r="JB220" s="265"/>
      <c r="JC220" s="265"/>
      <c r="JD220" s="265"/>
      <c r="JE220" s="265"/>
      <c r="JF220" s="265"/>
      <c r="JG220" s="265"/>
      <c r="JH220" s="265"/>
      <c r="JI220" s="265"/>
      <c r="JJ220" s="265"/>
      <c r="JK220" s="265"/>
      <c r="JL220" s="265"/>
      <c r="JM220" s="265"/>
      <c r="JN220" s="265"/>
      <c r="JO220" s="265"/>
      <c r="JP220" s="265"/>
      <c r="JQ220" s="265"/>
      <c r="JR220" s="265"/>
      <c r="JS220" s="265"/>
      <c r="JT220" s="265"/>
      <c r="JU220" s="265"/>
      <c r="JV220" s="265"/>
      <c r="JW220" s="265"/>
      <c r="JX220" s="265"/>
      <c r="JY220" s="265"/>
      <c r="JZ220" s="265"/>
      <c r="KA220" s="265"/>
      <c r="KB220" s="265"/>
      <c r="KC220" s="265"/>
      <c r="KD220" s="265"/>
      <c r="KE220" s="265"/>
      <c r="KF220" s="265"/>
      <c r="KG220" s="265"/>
      <c r="KH220" s="265"/>
      <c r="KI220" s="265"/>
      <c r="KJ220" s="265"/>
      <c r="KK220" s="265"/>
      <c r="KL220" s="265"/>
      <c r="KM220" s="265"/>
      <c r="KN220" s="265"/>
      <c r="KO220" s="265"/>
      <c r="KP220" s="265"/>
      <c r="KQ220" s="265"/>
      <c r="KR220" s="265"/>
      <c r="KS220" s="265"/>
      <c r="KT220" s="265"/>
      <c r="KU220" s="265"/>
      <c r="KV220" s="265"/>
      <c r="KW220" s="265"/>
      <c r="KX220" s="265"/>
      <c r="KY220" s="265"/>
      <c r="KZ220" s="265"/>
      <c r="LA220" s="265"/>
      <c r="LB220" s="265"/>
      <c r="LC220" s="265"/>
      <c r="LD220" s="265"/>
      <c r="LE220" s="265"/>
      <c r="LF220" s="265"/>
      <c r="LG220" s="265"/>
      <c r="LH220" s="265"/>
      <c r="LI220" s="265"/>
      <c r="LJ220" s="265"/>
      <c r="LK220" s="265"/>
      <c r="LL220" s="265"/>
      <c r="LM220" s="265"/>
      <c r="LN220" s="265"/>
      <c r="LO220" s="265"/>
      <c r="LP220" s="265"/>
      <c r="LQ220" s="265"/>
      <c r="LR220" s="265"/>
      <c r="LS220" s="265"/>
      <c r="LT220" s="265"/>
      <c r="LU220" s="265"/>
      <c r="LV220" s="265"/>
      <c r="LW220" s="265"/>
      <c r="LX220" s="265"/>
      <c r="LY220" s="265"/>
      <c r="LZ220" s="265"/>
      <c r="MA220" s="265"/>
      <c r="MB220" s="265"/>
      <c r="MC220" s="265"/>
      <c r="MD220" s="265"/>
      <c r="ME220" s="265"/>
      <c r="MF220" s="265"/>
      <c r="MG220" s="265"/>
      <c r="MH220" s="265"/>
      <c r="MI220" s="265"/>
      <c r="MJ220" s="265"/>
      <c r="MK220" s="265"/>
      <c r="ML220" s="265"/>
      <c r="MM220" s="265"/>
      <c r="MN220" s="265"/>
      <c r="MO220" s="265"/>
      <c r="MP220" s="265"/>
      <c r="MQ220" s="265"/>
      <c r="MR220" s="265"/>
      <c r="MS220" s="265"/>
      <c r="MT220" s="265"/>
      <c r="MU220" s="265"/>
      <c r="MV220" s="265"/>
      <c r="MW220" s="265"/>
      <c r="MX220" s="265"/>
      <c r="MY220" s="265"/>
      <c r="MZ220" s="265"/>
      <c r="NA220" s="265"/>
      <c r="NB220" s="265"/>
      <c r="NC220" s="265"/>
      <c r="ND220" s="265"/>
      <c r="NE220" s="265"/>
      <c r="NF220" s="265"/>
      <c r="NG220" s="265"/>
      <c r="NH220" s="265"/>
      <c r="NI220" s="265"/>
      <c r="NJ220" s="265"/>
      <c r="NK220" s="265"/>
      <c r="NL220" s="265"/>
      <c r="NM220" s="265"/>
      <c r="NN220" s="265"/>
      <c r="NO220" s="265"/>
      <c r="NP220" s="265"/>
      <c r="NQ220" s="265"/>
      <c r="NR220" s="265"/>
      <c r="NS220" s="265"/>
      <c r="NT220" s="265"/>
      <c r="NU220" s="265"/>
      <c r="NV220" s="265"/>
      <c r="NW220" s="265"/>
      <c r="NX220" s="265"/>
      <c r="NY220" s="265"/>
      <c r="NZ220" s="265"/>
      <c r="OA220" s="265"/>
      <c r="OB220" s="265"/>
      <c r="OC220" s="265"/>
      <c r="OD220" s="265"/>
      <c r="OE220" s="265"/>
      <c r="OF220" s="265"/>
      <c r="OG220" s="265"/>
      <c r="OH220" s="265"/>
      <c r="OI220" s="265"/>
      <c r="OJ220" s="265"/>
      <c r="OK220" s="265"/>
      <c r="OL220" s="265"/>
      <c r="OM220" s="265"/>
      <c r="ON220" s="265"/>
      <c r="OO220" s="265"/>
      <c r="OP220" s="265"/>
      <c r="OQ220" s="265"/>
      <c r="OR220" s="265"/>
      <c r="OS220" s="265"/>
      <c r="OT220" s="265"/>
      <c r="OU220" s="265"/>
      <c r="OV220" s="265"/>
      <c r="OW220" s="265"/>
      <c r="OX220" s="265"/>
      <c r="OY220" s="265"/>
      <c r="OZ220" s="265"/>
      <c r="PA220" s="265"/>
      <c r="PB220" s="265"/>
      <c r="PC220" s="265"/>
      <c r="PD220" s="265"/>
      <c r="PE220" s="265"/>
      <c r="PF220" s="265"/>
      <c r="PG220" s="265"/>
      <c r="PH220" s="265"/>
      <c r="PI220" s="265"/>
      <c r="PJ220" s="265"/>
      <c r="PK220" s="265"/>
      <c r="PL220" s="265"/>
      <c r="PM220" s="265"/>
      <c r="PN220" s="265"/>
      <c r="PO220" s="265"/>
      <c r="PP220" s="265"/>
      <c r="PQ220" s="265"/>
      <c r="PR220" s="265"/>
      <c r="PS220" s="265"/>
      <c r="PT220" s="265"/>
      <c r="PU220" s="265"/>
      <c r="PV220" s="265"/>
      <c r="PW220" s="265"/>
      <c r="PX220" s="265"/>
      <c r="PY220" s="265"/>
      <c r="PZ220" s="265"/>
      <c r="QA220" s="265"/>
      <c r="QB220" s="265"/>
      <c r="QC220" s="265"/>
      <c r="QD220" s="265"/>
      <c r="QE220" s="265"/>
      <c r="QF220" s="265"/>
      <c r="QG220" s="265"/>
      <c r="QH220" s="265"/>
      <c r="QI220" s="265"/>
      <c r="QJ220" s="265"/>
      <c r="QK220" s="265"/>
      <c r="QL220" s="265"/>
      <c r="QM220" s="265"/>
      <c r="QN220" s="265"/>
      <c r="QO220" s="265"/>
      <c r="QP220" s="265"/>
      <c r="QQ220" s="265"/>
      <c r="QR220" s="265"/>
      <c r="QS220" s="265"/>
      <c r="QT220" s="265"/>
      <c r="QU220" s="265"/>
      <c r="QV220" s="265"/>
      <c r="QW220" s="265"/>
      <c r="QX220" s="265"/>
      <c r="QY220" s="265"/>
      <c r="QZ220" s="265"/>
      <c r="RA220" s="265"/>
      <c r="RB220" s="265"/>
      <c r="RC220" s="265"/>
      <c r="RD220" s="265"/>
      <c r="RE220" s="265"/>
      <c r="RF220" s="265"/>
      <c r="RG220" s="265"/>
      <c r="RH220" s="265"/>
      <c r="RI220" s="265"/>
      <c r="RJ220" s="265"/>
      <c r="RK220" s="265"/>
      <c r="RL220" s="265"/>
      <c r="RM220" s="265"/>
      <c r="RN220" s="265"/>
      <c r="RO220" s="265"/>
      <c r="RP220" s="265"/>
      <c r="RQ220" s="265"/>
      <c r="RR220" s="265"/>
      <c r="RS220" s="265"/>
      <c r="RT220" s="265"/>
      <c r="RU220" s="265"/>
      <c r="RV220" s="265"/>
      <c r="RW220" s="265"/>
      <c r="RX220" s="265"/>
      <c r="RY220" s="265"/>
      <c r="RZ220" s="265"/>
      <c r="SA220" s="265"/>
      <c r="SB220" s="265"/>
      <c r="SC220" s="265"/>
      <c r="SD220" s="265"/>
      <c r="SE220" s="265"/>
      <c r="SF220" s="265"/>
      <c r="SG220" s="265"/>
      <c r="SH220" s="265"/>
      <c r="SI220" s="265"/>
      <c r="SJ220" s="265"/>
      <c r="SK220" s="265"/>
      <c r="SL220" s="265"/>
      <c r="SM220" s="265"/>
      <c r="SN220" s="265"/>
      <c r="SO220" s="265"/>
      <c r="SP220" s="265"/>
      <c r="SQ220" s="265"/>
      <c r="SR220" s="265"/>
      <c r="SS220" s="265"/>
      <c r="ST220" s="265"/>
      <c r="SU220" s="265"/>
      <c r="SV220" s="265"/>
      <c r="SW220" s="265"/>
      <c r="SX220" s="265"/>
      <c r="SY220" s="265"/>
      <c r="SZ220" s="265"/>
      <c r="TA220" s="265"/>
      <c r="TB220" s="265"/>
      <c r="TC220" s="265"/>
      <c r="TD220" s="265"/>
      <c r="TE220" s="265"/>
      <c r="TF220" s="265"/>
      <c r="TG220" s="265"/>
      <c r="TH220" s="265"/>
      <c r="TI220" s="265"/>
      <c r="TJ220" s="265"/>
      <c r="TK220" s="265"/>
      <c r="TL220" s="265"/>
      <c r="TM220" s="265"/>
      <c r="TN220" s="265"/>
      <c r="TO220" s="265"/>
      <c r="TP220" s="265"/>
      <c r="TQ220" s="265"/>
      <c r="TR220" s="265"/>
      <c r="TS220" s="265"/>
      <c r="TT220" s="265"/>
      <c r="TU220" s="265"/>
      <c r="TV220" s="265"/>
      <c r="TW220" s="265"/>
      <c r="TX220" s="265"/>
      <c r="TY220" s="265"/>
      <c r="TZ220" s="265"/>
      <c r="UA220" s="265"/>
      <c r="UB220" s="265"/>
      <c r="UC220" s="265"/>
      <c r="UD220" s="265"/>
      <c r="UE220" s="265"/>
      <c r="UF220" s="265"/>
      <c r="UG220" s="265"/>
      <c r="UH220" s="265"/>
      <c r="UI220" s="265"/>
      <c r="UJ220" s="265"/>
      <c r="UK220" s="265"/>
      <c r="UL220" s="265"/>
      <c r="UM220" s="265"/>
      <c r="UN220" s="265"/>
      <c r="UO220" s="265"/>
      <c r="UP220" s="265"/>
      <c r="UQ220" s="265"/>
      <c r="UR220" s="265"/>
      <c r="US220" s="265"/>
      <c r="UT220" s="265"/>
      <c r="UU220" s="265"/>
      <c r="UV220" s="265"/>
      <c r="UW220" s="265"/>
      <c r="UX220" s="265"/>
      <c r="UY220" s="265"/>
      <c r="UZ220" s="265"/>
      <c r="VA220" s="265"/>
      <c r="VB220" s="265"/>
      <c r="VC220" s="265"/>
      <c r="VD220" s="265"/>
      <c r="VE220" s="265"/>
      <c r="VF220" s="265"/>
      <c r="VG220" s="265"/>
      <c r="VH220" s="265"/>
      <c r="VI220" s="265"/>
      <c r="VJ220" s="265"/>
      <c r="VK220" s="265"/>
      <c r="VL220" s="265"/>
      <c r="VM220" s="265"/>
      <c r="VN220" s="265"/>
      <c r="VO220" s="265"/>
      <c r="VP220" s="265"/>
      <c r="VQ220" s="265"/>
      <c r="VR220" s="265"/>
      <c r="VS220" s="265"/>
      <c r="VT220" s="265"/>
      <c r="VU220" s="265"/>
      <c r="VV220" s="265"/>
      <c r="VW220" s="265"/>
      <c r="VX220" s="265"/>
      <c r="VY220" s="265"/>
      <c r="VZ220" s="265"/>
      <c r="WA220" s="265"/>
      <c r="WB220" s="265"/>
      <c r="WC220" s="265"/>
      <c r="WD220" s="265"/>
      <c r="WE220" s="265"/>
      <c r="WF220" s="265"/>
      <c r="WG220" s="265"/>
      <c r="WH220" s="265"/>
      <c r="WI220" s="265"/>
      <c r="WJ220" s="265"/>
      <c r="WK220" s="265"/>
      <c r="WL220" s="265"/>
      <c r="WM220" s="265"/>
      <c r="WN220" s="265"/>
      <c r="WO220" s="265"/>
      <c r="WP220" s="265"/>
      <c r="WQ220" s="265"/>
      <c r="WR220" s="265"/>
      <c r="WS220" s="265"/>
      <c r="WT220" s="265"/>
      <c r="WU220" s="265"/>
      <c r="WV220" s="265"/>
      <c r="WW220" s="265"/>
      <c r="WX220" s="265"/>
      <c r="WY220" s="265"/>
      <c r="WZ220" s="265"/>
      <c r="XA220" s="265"/>
      <c r="XB220" s="265"/>
      <c r="XC220" s="265"/>
      <c r="XD220" s="265"/>
      <c r="XE220" s="265"/>
      <c r="XF220" s="265"/>
      <c r="XG220" s="265"/>
      <c r="XH220" s="265"/>
      <c r="XI220" s="265"/>
      <c r="XJ220" s="265"/>
      <c r="XK220" s="265"/>
      <c r="XL220" s="265"/>
      <c r="XM220" s="265"/>
      <c r="XN220" s="265"/>
      <c r="XO220" s="265"/>
      <c r="XP220" s="265"/>
      <c r="XQ220" s="265"/>
      <c r="XR220" s="265"/>
      <c r="XS220" s="265"/>
      <c r="XT220" s="265"/>
      <c r="XU220" s="265"/>
      <c r="XV220" s="265"/>
      <c r="XW220" s="265"/>
      <c r="XX220" s="265"/>
      <c r="XY220" s="265"/>
      <c r="XZ220" s="265"/>
      <c r="YA220" s="265"/>
      <c r="YB220" s="265"/>
      <c r="YC220" s="265"/>
      <c r="YD220" s="265"/>
      <c r="YE220" s="265"/>
      <c r="YF220" s="265"/>
      <c r="YG220" s="265"/>
      <c r="YH220" s="265"/>
      <c r="YI220" s="265"/>
      <c r="YJ220" s="265"/>
      <c r="YK220" s="265"/>
      <c r="YL220" s="265"/>
      <c r="YM220" s="265"/>
      <c r="YN220" s="265"/>
      <c r="YO220" s="265"/>
      <c r="YP220" s="265"/>
      <c r="YQ220" s="265"/>
      <c r="YR220" s="265"/>
      <c r="YS220" s="265"/>
      <c r="YT220" s="265"/>
      <c r="YU220" s="265"/>
      <c r="YV220" s="265"/>
      <c r="YW220" s="265"/>
      <c r="YX220" s="265"/>
      <c r="YY220" s="265"/>
      <c r="YZ220" s="265"/>
      <c r="ZA220" s="265"/>
      <c r="ZB220" s="265"/>
      <c r="ZC220" s="265"/>
      <c r="ZD220" s="265"/>
      <c r="ZE220" s="265"/>
      <c r="ZF220" s="265"/>
      <c r="ZG220" s="265"/>
      <c r="ZH220" s="265"/>
      <c r="ZI220" s="265"/>
      <c r="ZJ220" s="265"/>
      <c r="ZK220" s="265"/>
      <c r="ZL220" s="265"/>
      <c r="ZM220" s="265"/>
      <c r="ZN220" s="265"/>
      <c r="ZO220" s="265"/>
      <c r="ZP220" s="265"/>
      <c r="ZQ220" s="265"/>
      <c r="ZR220" s="265"/>
      <c r="ZS220" s="265"/>
      <c r="ZT220" s="265"/>
      <c r="ZU220" s="265"/>
      <c r="ZV220" s="265"/>
      <c r="ZW220" s="265"/>
      <c r="ZX220" s="265"/>
      <c r="ZY220" s="265"/>
      <c r="ZZ220" s="265"/>
      <c r="AAA220" s="265"/>
      <c r="AAB220" s="265"/>
      <c r="AAC220" s="265"/>
      <c r="AAD220" s="265"/>
      <c r="AAE220" s="265"/>
      <c r="AAF220" s="265"/>
      <c r="AAG220" s="265"/>
      <c r="AAH220" s="265"/>
      <c r="AAI220" s="265"/>
      <c r="AAJ220" s="265"/>
      <c r="AAK220" s="265"/>
      <c r="AAL220" s="265"/>
      <c r="AAM220" s="265"/>
      <c r="AAN220" s="265"/>
      <c r="AAO220" s="265"/>
      <c r="AAP220" s="265"/>
      <c r="AAQ220" s="265"/>
      <c r="AAR220" s="265"/>
      <c r="AAS220" s="265"/>
      <c r="AAT220" s="265"/>
      <c r="AAU220" s="265"/>
      <c r="AAV220" s="265"/>
      <c r="AAW220" s="265"/>
      <c r="AAX220" s="265"/>
      <c r="AAY220" s="265"/>
      <c r="AAZ220" s="265"/>
      <c r="ABA220" s="265"/>
      <c r="ABB220" s="265"/>
      <c r="ABC220" s="265"/>
      <c r="ABD220" s="265"/>
      <c r="ABE220" s="265"/>
      <c r="ABF220" s="265"/>
      <c r="ABG220" s="265"/>
      <c r="ABH220" s="265"/>
      <c r="ABI220" s="265"/>
      <c r="ABJ220" s="265"/>
      <c r="ABK220" s="265"/>
      <c r="ABL220" s="265"/>
      <c r="ABM220" s="265"/>
      <c r="ABN220" s="265"/>
      <c r="ABO220" s="265"/>
      <c r="ABP220" s="265"/>
      <c r="ABQ220" s="265"/>
      <c r="ABR220" s="265"/>
      <c r="ABS220" s="265"/>
      <c r="ABT220" s="265"/>
      <c r="ABU220" s="265"/>
      <c r="ABV220" s="265"/>
      <c r="ABW220" s="265"/>
      <c r="ABX220" s="265"/>
      <c r="ABY220" s="265"/>
      <c r="ABZ220" s="265"/>
      <c r="ACA220" s="265"/>
      <c r="ACB220" s="265"/>
      <c r="ACC220" s="265"/>
      <c r="ACD220" s="265"/>
      <c r="ACE220" s="265"/>
      <c r="ACF220" s="265"/>
      <c r="ACG220" s="265"/>
      <c r="ACH220" s="265"/>
      <c r="ACI220" s="265"/>
      <c r="ACJ220" s="265"/>
      <c r="ACK220" s="265"/>
      <c r="ACL220" s="265"/>
      <c r="ACM220" s="265"/>
      <c r="ACN220" s="265"/>
      <c r="ACO220" s="265"/>
      <c r="ACP220" s="265"/>
      <c r="ACQ220" s="265"/>
      <c r="ACR220" s="265"/>
      <c r="ACS220" s="265"/>
      <c r="ACT220" s="265"/>
      <c r="ACU220" s="265"/>
      <c r="ACV220" s="265"/>
      <c r="ACW220" s="265"/>
      <c r="ACX220" s="265"/>
      <c r="ACY220" s="265"/>
      <c r="ACZ220" s="265"/>
      <c r="ADA220" s="265"/>
      <c r="ADB220" s="265"/>
      <c r="ADC220" s="265"/>
      <c r="ADD220" s="265"/>
      <c r="ADE220" s="265"/>
      <c r="ADF220" s="265"/>
      <c r="ADG220" s="265"/>
      <c r="ADH220" s="265"/>
      <c r="ADI220" s="265"/>
      <c r="ADJ220" s="265"/>
      <c r="ADK220" s="265"/>
      <c r="ADL220" s="265"/>
      <c r="ADM220" s="265"/>
      <c r="ADN220" s="265"/>
      <c r="ADO220" s="265"/>
      <c r="ADP220" s="265"/>
      <c r="ADQ220" s="265"/>
      <c r="ADR220" s="265"/>
      <c r="ADS220" s="265"/>
      <c r="ADT220" s="265"/>
      <c r="ADU220" s="265"/>
      <c r="ADV220" s="265"/>
      <c r="ADW220" s="265"/>
      <c r="ADX220" s="265"/>
      <c r="ADY220" s="265"/>
      <c r="ADZ220" s="265"/>
      <c r="AEA220" s="265"/>
      <c r="AEB220" s="265"/>
      <c r="AEC220" s="265"/>
      <c r="AED220" s="265"/>
      <c r="AEE220" s="265"/>
      <c r="AEF220" s="265"/>
      <c r="AEG220" s="265"/>
      <c r="AEH220" s="265"/>
      <c r="AEI220" s="265"/>
      <c r="AEJ220" s="265"/>
      <c r="AEK220" s="265"/>
      <c r="AEL220" s="265"/>
      <c r="AEM220" s="265"/>
      <c r="AEN220" s="265"/>
      <c r="AEO220" s="265"/>
      <c r="AEP220" s="265"/>
      <c r="AEQ220" s="265"/>
      <c r="AER220" s="265"/>
      <c r="AES220" s="265"/>
      <c r="AET220" s="265"/>
      <c r="AEU220" s="265"/>
      <c r="AEV220" s="265"/>
      <c r="AEW220" s="265"/>
      <c r="AEX220" s="265"/>
      <c r="AEY220" s="265"/>
      <c r="AEZ220" s="265"/>
      <c r="AFA220" s="265"/>
      <c r="AFB220" s="265"/>
      <c r="AFC220" s="265"/>
      <c r="AFD220" s="265"/>
      <c r="AFE220" s="265"/>
      <c r="AFF220" s="265"/>
      <c r="AFG220" s="265"/>
      <c r="AFH220" s="265"/>
      <c r="AFI220" s="265"/>
      <c r="AFJ220" s="265"/>
      <c r="AFK220" s="265"/>
      <c r="AFL220" s="265"/>
      <c r="AFM220" s="265"/>
      <c r="AFN220" s="265"/>
      <c r="AFO220" s="265"/>
      <c r="AFP220" s="265"/>
      <c r="AFQ220" s="265"/>
      <c r="AFR220" s="265"/>
      <c r="AFS220" s="265"/>
      <c r="AFT220" s="265"/>
      <c r="AFU220" s="265"/>
      <c r="AFV220" s="265"/>
      <c r="AFW220" s="265"/>
      <c r="AFX220" s="265"/>
      <c r="AFY220" s="265"/>
      <c r="AFZ220" s="265"/>
      <c r="AGA220" s="265"/>
      <c r="AGB220" s="265"/>
      <c r="AGC220" s="265"/>
      <c r="AGD220" s="265"/>
      <c r="AGE220" s="265"/>
      <c r="AGF220" s="265"/>
      <c r="AGG220" s="265"/>
      <c r="AGH220" s="265"/>
      <c r="AGI220" s="265"/>
      <c r="AGJ220" s="265"/>
      <c r="AGK220" s="265"/>
      <c r="AGL220" s="265"/>
      <c r="AGM220" s="265"/>
      <c r="AGN220" s="265"/>
      <c r="AGO220" s="265"/>
      <c r="AGP220" s="265"/>
      <c r="AGQ220" s="265"/>
      <c r="AGR220" s="265"/>
      <c r="AGS220" s="265"/>
      <c r="AGT220" s="265"/>
      <c r="AGU220" s="265"/>
      <c r="AGV220" s="265"/>
      <c r="AGW220" s="265"/>
      <c r="AGX220" s="265"/>
      <c r="AGY220" s="265"/>
      <c r="AGZ220" s="265"/>
      <c r="AHA220" s="265"/>
      <c r="AHB220" s="265"/>
      <c r="AHC220" s="265"/>
      <c r="AHD220" s="265"/>
      <c r="AHE220" s="265"/>
      <c r="AHF220" s="265"/>
      <c r="AHG220" s="265"/>
      <c r="AHH220" s="265"/>
      <c r="AHI220" s="265"/>
      <c r="AHJ220" s="265"/>
      <c r="AHK220" s="265"/>
      <c r="AHL220" s="265"/>
      <c r="AHM220" s="265"/>
      <c r="AHN220" s="265"/>
      <c r="AHO220" s="265"/>
      <c r="AHP220" s="265"/>
      <c r="AHQ220" s="265"/>
      <c r="AHR220" s="265"/>
      <c r="AHS220" s="265"/>
      <c r="AHT220" s="265"/>
      <c r="AHU220" s="265"/>
      <c r="AHV220" s="265"/>
      <c r="AHW220" s="265"/>
      <c r="AHX220" s="265"/>
      <c r="AHY220" s="265"/>
      <c r="AHZ220" s="265"/>
      <c r="AIA220" s="265"/>
      <c r="AIB220" s="265"/>
      <c r="AIC220" s="265"/>
      <c r="AID220" s="265"/>
      <c r="AIE220" s="265"/>
      <c r="AIF220" s="265"/>
      <c r="AIG220" s="265"/>
      <c r="AIH220" s="265"/>
      <c r="AII220" s="265"/>
      <c r="AIJ220" s="265"/>
      <c r="AIK220" s="265"/>
      <c r="AIL220" s="265"/>
      <c r="AIM220" s="265"/>
      <c r="AIN220" s="265"/>
      <c r="AIO220" s="265"/>
      <c r="AIP220" s="265"/>
      <c r="AIQ220" s="265"/>
      <c r="AIR220" s="265"/>
      <c r="AIS220" s="265"/>
      <c r="AIT220" s="265"/>
      <c r="AIU220" s="265"/>
      <c r="AIV220" s="265"/>
      <c r="AIW220" s="265"/>
      <c r="AIX220" s="265"/>
      <c r="AIY220" s="265"/>
      <c r="AIZ220" s="265"/>
      <c r="AJA220" s="265"/>
      <c r="AJB220" s="265"/>
      <c r="AJC220" s="265"/>
      <c r="AJD220" s="265"/>
      <c r="AJE220" s="265"/>
      <c r="AJF220" s="265"/>
      <c r="AJG220" s="265"/>
      <c r="AJH220" s="265"/>
      <c r="AJI220" s="265"/>
      <c r="AJJ220" s="265"/>
      <c r="AJK220" s="265"/>
      <c r="AJL220" s="265"/>
      <c r="AJM220" s="265"/>
      <c r="AJN220" s="265"/>
      <c r="AJO220" s="265"/>
      <c r="AJP220" s="265"/>
      <c r="AJQ220" s="265"/>
      <c r="AJR220" s="265"/>
      <c r="AJS220" s="265"/>
      <c r="AJT220" s="265"/>
      <c r="AJU220" s="265"/>
      <c r="AJV220" s="265"/>
      <c r="AJW220" s="265"/>
      <c r="AJX220" s="265"/>
      <c r="AJY220" s="265"/>
      <c r="AJZ220" s="265"/>
      <c r="AKA220" s="265"/>
      <c r="AKB220" s="265"/>
      <c r="AKC220" s="265"/>
      <c r="AKD220" s="265"/>
      <c r="AKE220" s="265"/>
      <c r="AKF220" s="265"/>
      <c r="AKG220" s="265"/>
      <c r="AKH220" s="265"/>
      <c r="AKI220" s="265"/>
      <c r="AKJ220" s="265"/>
      <c r="AKK220" s="265"/>
      <c r="AKL220" s="265"/>
      <c r="AKM220" s="265"/>
      <c r="AKN220" s="265"/>
      <c r="AKO220" s="265"/>
      <c r="AKP220" s="265"/>
      <c r="AKQ220" s="265"/>
      <c r="AKR220" s="265"/>
      <c r="AKS220" s="265"/>
      <c r="AKT220" s="265"/>
      <c r="AKU220" s="265"/>
      <c r="AKV220" s="265"/>
      <c r="AKW220" s="265"/>
      <c r="AKX220" s="265"/>
      <c r="AKY220" s="265"/>
      <c r="AKZ220" s="265"/>
      <c r="ALA220" s="265"/>
      <c r="ALB220" s="265"/>
      <c r="ALC220" s="265"/>
      <c r="ALD220" s="265"/>
      <c r="ALE220" s="265"/>
      <c r="ALF220" s="265"/>
      <c r="ALG220" s="265"/>
      <c r="ALH220" s="265"/>
      <c r="ALI220" s="265"/>
      <c r="ALJ220" s="265"/>
      <c r="ALK220" s="265"/>
      <c r="ALL220" s="265"/>
      <c r="ALM220" s="265"/>
      <c r="ALN220" s="265"/>
      <c r="ALO220" s="265"/>
      <c r="ALP220" s="265"/>
      <c r="ALQ220" s="265"/>
      <c r="ALR220" s="265"/>
      <c r="ALS220" s="265"/>
      <c r="ALT220" s="265"/>
      <c r="ALU220" s="265"/>
      <c r="ALV220" s="265"/>
      <c r="ALW220" s="265"/>
      <c r="ALX220" s="265"/>
      <c r="ALY220" s="265"/>
      <c r="ALZ220" s="265"/>
      <c r="AMA220" s="265"/>
      <c r="AMB220" s="265"/>
      <c r="AMC220" s="265"/>
      <c r="AMD220" s="265"/>
      <c r="AME220" s="265"/>
      <c r="AMF220" s="265"/>
      <c r="AMG220" s="265"/>
      <c r="AMH220" s="265"/>
      <c r="AMI220" s="265"/>
      <c r="AMJ220" s="265"/>
      <c r="AMK220" s="265"/>
    </row>
    <row r="222" spans="1:1025" s="303" customFormat="1" ht="18.600000000000001" customHeight="1">
      <c r="A222" s="343"/>
      <c r="B222" s="344"/>
      <c r="C222" s="343"/>
      <c r="D222" s="345"/>
      <c r="E222" s="345"/>
      <c r="F222" s="343"/>
      <c r="G222" s="346"/>
      <c r="H222" s="346"/>
      <c r="I222" s="347"/>
      <c r="J222" s="347"/>
      <c r="K222" s="264"/>
      <c r="L222" s="264"/>
      <c r="M222" s="264"/>
      <c r="N222" s="264"/>
      <c r="O222" s="264"/>
      <c r="P222" s="264"/>
      <c r="Q222" s="264"/>
      <c r="R222" s="264"/>
      <c r="S222" s="264"/>
      <c r="T222" s="264"/>
      <c r="U222" s="264"/>
      <c r="V222" s="264"/>
      <c r="W222" s="264"/>
      <c r="X222" s="264"/>
      <c r="Y222" s="264"/>
      <c r="Z222" s="264"/>
      <c r="AA222" s="264"/>
      <c r="AB222" s="264"/>
      <c r="AC222" s="264"/>
      <c r="AD222" s="264"/>
      <c r="AE222" s="265"/>
      <c r="AF222" s="265"/>
      <c r="AG222" s="265"/>
      <c r="AH222" s="265"/>
      <c r="AI222" s="265"/>
      <c r="AJ222" s="265"/>
      <c r="AK222" s="265"/>
      <c r="AL222" s="265"/>
      <c r="AM222" s="265"/>
      <c r="AN222" s="265"/>
      <c r="AO222" s="265"/>
      <c r="AP222" s="265"/>
      <c r="AQ222" s="265"/>
      <c r="AR222" s="265"/>
      <c r="AS222" s="265"/>
      <c r="AT222" s="265"/>
      <c r="AU222" s="265"/>
      <c r="AV222" s="265"/>
      <c r="AW222" s="265"/>
      <c r="AX222" s="265"/>
      <c r="AY222" s="265"/>
      <c r="AZ222" s="265"/>
      <c r="BA222" s="265"/>
      <c r="BB222" s="265"/>
      <c r="BC222" s="265"/>
      <c r="BD222" s="265"/>
      <c r="BE222" s="265"/>
      <c r="BF222" s="265"/>
      <c r="BG222" s="265"/>
      <c r="BH222" s="265"/>
      <c r="BI222" s="265"/>
      <c r="BJ222" s="265"/>
      <c r="BK222" s="265"/>
      <c r="BL222" s="265"/>
      <c r="BM222" s="265"/>
      <c r="BN222" s="265"/>
      <c r="BO222" s="265"/>
      <c r="BP222" s="265"/>
      <c r="BQ222" s="265"/>
      <c r="BR222" s="265"/>
      <c r="BS222" s="265"/>
      <c r="BT222" s="265"/>
      <c r="BU222" s="265"/>
      <c r="BV222" s="265"/>
      <c r="BW222" s="265"/>
      <c r="BX222" s="265"/>
      <c r="BY222" s="265"/>
      <c r="BZ222" s="265"/>
      <c r="CA222" s="265"/>
      <c r="CB222" s="265"/>
      <c r="CC222" s="265"/>
      <c r="CD222" s="265"/>
      <c r="CE222" s="265"/>
      <c r="CF222" s="265"/>
      <c r="CG222" s="265"/>
      <c r="CH222" s="265"/>
      <c r="CI222" s="265"/>
      <c r="CJ222" s="265"/>
      <c r="CK222" s="265"/>
      <c r="CL222" s="265"/>
      <c r="CM222" s="265"/>
      <c r="CN222" s="265"/>
      <c r="CO222" s="265"/>
      <c r="CP222" s="265"/>
      <c r="CQ222" s="265"/>
      <c r="CR222" s="265"/>
      <c r="CS222" s="265"/>
      <c r="CT222" s="265"/>
      <c r="CU222" s="265"/>
      <c r="CV222" s="265"/>
      <c r="CW222" s="265"/>
      <c r="CX222" s="265"/>
      <c r="CY222" s="265"/>
      <c r="CZ222" s="265"/>
      <c r="DA222" s="265"/>
      <c r="DB222" s="265"/>
      <c r="DC222" s="265"/>
      <c r="DD222" s="265"/>
      <c r="DE222" s="265"/>
      <c r="DF222" s="265"/>
      <c r="DG222" s="265"/>
      <c r="DH222" s="265"/>
      <c r="DI222" s="265"/>
      <c r="DJ222" s="265"/>
      <c r="DK222" s="265"/>
      <c r="DL222" s="265"/>
      <c r="DM222" s="265"/>
      <c r="DN222" s="265"/>
      <c r="DO222" s="265"/>
      <c r="DP222" s="265"/>
      <c r="DQ222" s="265"/>
      <c r="DR222" s="265"/>
      <c r="DS222" s="265"/>
      <c r="DT222" s="265"/>
      <c r="DU222" s="265"/>
      <c r="DV222" s="265"/>
      <c r="DW222" s="265"/>
      <c r="DX222" s="265"/>
      <c r="DY222" s="265"/>
      <c r="DZ222" s="265"/>
      <c r="EA222" s="265"/>
      <c r="EB222" s="265"/>
      <c r="EC222" s="265"/>
      <c r="ED222" s="265"/>
      <c r="EE222" s="265"/>
      <c r="EF222" s="265"/>
      <c r="EG222" s="265"/>
      <c r="EH222" s="265"/>
      <c r="EI222" s="265"/>
      <c r="EJ222" s="265"/>
      <c r="EK222" s="265"/>
      <c r="EL222" s="265"/>
      <c r="EM222" s="265"/>
      <c r="EN222" s="265"/>
      <c r="EO222" s="265"/>
      <c r="EP222" s="265"/>
      <c r="EQ222" s="265"/>
      <c r="ER222" s="265"/>
      <c r="ES222" s="265"/>
      <c r="ET222" s="265"/>
      <c r="EU222" s="265"/>
      <c r="EV222" s="265"/>
      <c r="EW222" s="265"/>
      <c r="EX222" s="265"/>
      <c r="EY222" s="265"/>
      <c r="EZ222" s="265"/>
      <c r="FA222" s="265"/>
      <c r="FB222" s="265"/>
      <c r="FC222" s="265"/>
      <c r="FD222" s="265"/>
      <c r="FE222" s="265"/>
      <c r="FF222" s="265"/>
      <c r="FG222" s="265"/>
      <c r="FH222" s="265"/>
      <c r="FI222" s="265"/>
      <c r="FJ222" s="265"/>
      <c r="FK222" s="265"/>
      <c r="FL222" s="265"/>
      <c r="FM222" s="265"/>
      <c r="FN222" s="265"/>
      <c r="FO222" s="265"/>
      <c r="FP222" s="265"/>
      <c r="FQ222" s="265"/>
      <c r="FR222" s="265"/>
      <c r="FS222" s="265"/>
      <c r="FT222" s="265"/>
      <c r="FU222" s="265"/>
      <c r="FV222" s="265"/>
      <c r="FW222" s="265"/>
      <c r="FX222" s="265"/>
      <c r="FY222" s="265"/>
      <c r="FZ222" s="265"/>
      <c r="GA222" s="265"/>
      <c r="GB222" s="265"/>
      <c r="GC222" s="265"/>
      <c r="GD222" s="265"/>
      <c r="GE222" s="265"/>
      <c r="GF222" s="265"/>
      <c r="GG222" s="265"/>
      <c r="GH222" s="265"/>
      <c r="GI222" s="265"/>
      <c r="GJ222" s="265"/>
      <c r="GK222" s="265"/>
      <c r="GL222" s="265"/>
      <c r="GM222" s="265"/>
      <c r="GN222" s="265"/>
      <c r="GO222" s="265"/>
      <c r="GP222" s="265"/>
      <c r="GQ222" s="265"/>
      <c r="GR222" s="265"/>
      <c r="GS222" s="265"/>
      <c r="GT222" s="265"/>
      <c r="GU222" s="265"/>
      <c r="GV222" s="265"/>
      <c r="GW222" s="265"/>
      <c r="GX222" s="265"/>
      <c r="GY222" s="265"/>
      <c r="GZ222" s="265"/>
      <c r="HA222" s="265"/>
      <c r="HB222" s="265"/>
      <c r="HC222" s="265"/>
      <c r="HD222" s="265"/>
      <c r="HE222" s="265"/>
      <c r="HF222" s="265"/>
      <c r="HG222" s="265"/>
      <c r="HH222" s="265"/>
      <c r="HI222" s="265"/>
      <c r="HJ222" s="265"/>
      <c r="HK222" s="265"/>
      <c r="HL222" s="265"/>
      <c r="HM222" s="265"/>
      <c r="HN222" s="265"/>
      <c r="HO222" s="265"/>
      <c r="HP222" s="265"/>
      <c r="HQ222" s="265"/>
      <c r="HR222" s="265"/>
      <c r="HS222" s="265"/>
      <c r="HT222" s="265"/>
      <c r="HU222" s="265"/>
      <c r="HV222" s="265"/>
      <c r="HW222" s="265"/>
      <c r="HX222" s="265"/>
      <c r="HY222" s="265"/>
      <c r="HZ222" s="265"/>
      <c r="IA222" s="265"/>
      <c r="IB222" s="265"/>
      <c r="IC222" s="265"/>
      <c r="ID222" s="265"/>
      <c r="IE222" s="265"/>
      <c r="IF222" s="265"/>
      <c r="IG222" s="265"/>
      <c r="IH222" s="265"/>
      <c r="II222" s="265"/>
      <c r="IJ222" s="265"/>
      <c r="IK222" s="265"/>
      <c r="IL222" s="265"/>
      <c r="IM222" s="265"/>
      <c r="IN222" s="265"/>
      <c r="IO222" s="265"/>
      <c r="IP222" s="265"/>
      <c r="IQ222" s="265"/>
      <c r="IR222" s="265"/>
      <c r="IS222" s="265"/>
      <c r="IT222" s="265"/>
      <c r="IU222" s="265"/>
      <c r="IV222" s="265"/>
      <c r="IW222" s="265"/>
      <c r="IX222" s="265"/>
      <c r="IY222" s="265"/>
      <c r="IZ222" s="265"/>
      <c r="JA222" s="265"/>
      <c r="JB222" s="265"/>
      <c r="JC222" s="265"/>
      <c r="JD222" s="265"/>
      <c r="JE222" s="265"/>
      <c r="JF222" s="265"/>
      <c r="JG222" s="265"/>
      <c r="JH222" s="265"/>
      <c r="JI222" s="265"/>
      <c r="JJ222" s="265"/>
      <c r="JK222" s="265"/>
      <c r="JL222" s="265"/>
      <c r="JM222" s="265"/>
      <c r="JN222" s="265"/>
      <c r="JO222" s="265"/>
      <c r="JP222" s="265"/>
      <c r="JQ222" s="265"/>
      <c r="JR222" s="265"/>
      <c r="JS222" s="265"/>
      <c r="JT222" s="265"/>
      <c r="JU222" s="265"/>
      <c r="JV222" s="265"/>
      <c r="JW222" s="265"/>
      <c r="JX222" s="265"/>
      <c r="JY222" s="265"/>
      <c r="JZ222" s="265"/>
      <c r="KA222" s="265"/>
      <c r="KB222" s="265"/>
      <c r="KC222" s="265"/>
      <c r="KD222" s="265"/>
      <c r="KE222" s="265"/>
      <c r="KF222" s="265"/>
      <c r="KG222" s="265"/>
      <c r="KH222" s="265"/>
      <c r="KI222" s="265"/>
      <c r="KJ222" s="265"/>
      <c r="KK222" s="265"/>
      <c r="KL222" s="265"/>
      <c r="KM222" s="265"/>
      <c r="KN222" s="265"/>
      <c r="KO222" s="265"/>
      <c r="KP222" s="265"/>
      <c r="KQ222" s="265"/>
      <c r="KR222" s="265"/>
      <c r="KS222" s="265"/>
      <c r="KT222" s="265"/>
      <c r="KU222" s="265"/>
      <c r="KV222" s="265"/>
      <c r="KW222" s="265"/>
      <c r="KX222" s="265"/>
      <c r="KY222" s="265"/>
      <c r="KZ222" s="265"/>
      <c r="LA222" s="265"/>
      <c r="LB222" s="265"/>
      <c r="LC222" s="265"/>
      <c r="LD222" s="265"/>
      <c r="LE222" s="265"/>
      <c r="LF222" s="265"/>
      <c r="LG222" s="265"/>
      <c r="LH222" s="265"/>
      <c r="LI222" s="265"/>
      <c r="LJ222" s="265"/>
      <c r="LK222" s="265"/>
      <c r="LL222" s="265"/>
      <c r="LM222" s="265"/>
      <c r="LN222" s="265"/>
      <c r="LO222" s="265"/>
      <c r="LP222" s="265"/>
      <c r="LQ222" s="265"/>
      <c r="LR222" s="265"/>
      <c r="LS222" s="265"/>
      <c r="LT222" s="265"/>
      <c r="LU222" s="265"/>
      <c r="LV222" s="265"/>
      <c r="LW222" s="265"/>
      <c r="LX222" s="265"/>
      <c r="LY222" s="265"/>
      <c r="LZ222" s="265"/>
      <c r="MA222" s="265"/>
      <c r="MB222" s="265"/>
      <c r="MC222" s="265"/>
      <c r="MD222" s="265"/>
      <c r="ME222" s="265"/>
      <c r="MF222" s="265"/>
      <c r="MG222" s="265"/>
      <c r="MH222" s="265"/>
      <c r="MI222" s="265"/>
      <c r="MJ222" s="265"/>
      <c r="MK222" s="265"/>
      <c r="ML222" s="265"/>
      <c r="MM222" s="265"/>
      <c r="MN222" s="265"/>
      <c r="MO222" s="265"/>
      <c r="MP222" s="265"/>
      <c r="MQ222" s="265"/>
      <c r="MR222" s="265"/>
      <c r="MS222" s="265"/>
      <c r="MT222" s="265"/>
      <c r="MU222" s="265"/>
      <c r="MV222" s="265"/>
      <c r="MW222" s="265"/>
      <c r="MX222" s="265"/>
      <c r="MY222" s="265"/>
      <c r="MZ222" s="265"/>
      <c r="NA222" s="265"/>
      <c r="NB222" s="265"/>
      <c r="NC222" s="265"/>
      <c r="ND222" s="265"/>
      <c r="NE222" s="265"/>
      <c r="NF222" s="265"/>
      <c r="NG222" s="265"/>
      <c r="NH222" s="265"/>
      <c r="NI222" s="265"/>
      <c r="NJ222" s="265"/>
      <c r="NK222" s="265"/>
      <c r="NL222" s="265"/>
      <c r="NM222" s="265"/>
      <c r="NN222" s="265"/>
      <c r="NO222" s="265"/>
      <c r="NP222" s="265"/>
      <c r="NQ222" s="265"/>
      <c r="NR222" s="265"/>
      <c r="NS222" s="265"/>
      <c r="NT222" s="265"/>
      <c r="NU222" s="265"/>
      <c r="NV222" s="265"/>
      <c r="NW222" s="265"/>
      <c r="NX222" s="265"/>
      <c r="NY222" s="265"/>
      <c r="NZ222" s="265"/>
      <c r="OA222" s="265"/>
      <c r="OB222" s="265"/>
      <c r="OC222" s="265"/>
      <c r="OD222" s="265"/>
      <c r="OE222" s="265"/>
      <c r="OF222" s="265"/>
      <c r="OG222" s="265"/>
      <c r="OH222" s="265"/>
      <c r="OI222" s="265"/>
      <c r="OJ222" s="265"/>
      <c r="OK222" s="265"/>
      <c r="OL222" s="265"/>
      <c r="OM222" s="265"/>
      <c r="ON222" s="265"/>
      <c r="OO222" s="265"/>
      <c r="OP222" s="265"/>
      <c r="OQ222" s="265"/>
      <c r="OR222" s="265"/>
      <c r="OS222" s="265"/>
      <c r="OT222" s="265"/>
      <c r="OU222" s="265"/>
      <c r="OV222" s="265"/>
      <c r="OW222" s="265"/>
      <c r="OX222" s="265"/>
      <c r="OY222" s="265"/>
      <c r="OZ222" s="265"/>
      <c r="PA222" s="265"/>
      <c r="PB222" s="265"/>
      <c r="PC222" s="265"/>
      <c r="PD222" s="265"/>
      <c r="PE222" s="265"/>
      <c r="PF222" s="265"/>
      <c r="PG222" s="265"/>
      <c r="PH222" s="265"/>
      <c r="PI222" s="265"/>
      <c r="PJ222" s="265"/>
      <c r="PK222" s="265"/>
      <c r="PL222" s="265"/>
      <c r="PM222" s="265"/>
      <c r="PN222" s="265"/>
      <c r="PO222" s="265"/>
      <c r="PP222" s="265"/>
      <c r="PQ222" s="265"/>
      <c r="PR222" s="265"/>
      <c r="PS222" s="265"/>
      <c r="PT222" s="265"/>
      <c r="PU222" s="265"/>
      <c r="PV222" s="265"/>
      <c r="PW222" s="265"/>
      <c r="PX222" s="265"/>
      <c r="PY222" s="265"/>
      <c r="PZ222" s="265"/>
      <c r="QA222" s="265"/>
      <c r="QB222" s="265"/>
      <c r="QC222" s="265"/>
      <c r="QD222" s="265"/>
      <c r="QE222" s="265"/>
      <c r="QF222" s="265"/>
      <c r="QG222" s="265"/>
      <c r="QH222" s="265"/>
      <c r="QI222" s="265"/>
      <c r="QJ222" s="265"/>
      <c r="QK222" s="265"/>
      <c r="QL222" s="265"/>
      <c r="QM222" s="265"/>
      <c r="QN222" s="265"/>
      <c r="QO222" s="265"/>
      <c r="QP222" s="265"/>
      <c r="QQ222" s="265"/>
      <c r="QR222" s="265"/>
      <c r="QS222" s="265"/>
      <c r="QT222" s="265"/>
      <c r="QU222" s="265"/>
      <c r="QV222" s="265"/>
      <c r="QW222" s="265"/>
      <c r="QX222" s="265"/>
      <c r="QY222" s="265"/>
      <c r="QZ222" s="265"/>
      <c r="RA222" s="265"/>
      <c r="RB222" s="265"/>
      <c r="RC222" s="265"/>
      <c r="RD222" s="265"/>
      <c r="RE222" s="265"/>
      <c r="RF222" s="265"/>
      <c r="RG222" s="265"/>
      <c r="RH222" s="265"/>
      <c r="RI222" s="265"/>
      <c r="RJ222" s="265"/>
      <c r="RK222" s="265"/>
      <c r="RL222" s="265"/>
      <c r="RM222" s="265"/>
      <c r="RN222" s="265"/>
      <c r="RO222" s="265"/>
      <c r="RP222" s="265"/>
      <c r="RQ222" s="265"/>
      <c r="RR222" s="265"/>
      <c r="RS222" s="265"/>
      <c r="RT222" s="265"/>
      <c r="RU222" s="265"/>
      <c r="RV222" s="265"/>
      <c r="RW222" s="265"/>
      <c r="RX222" s="265"/>
      <c r="RY222" s="265"/>
      <c r="RZ222" s="265"/>
      <c r="SA222" s="265"/>
      <c r="SB222" s="265"/>
      <c r="SC222" s="265"/>
      <c r="SD222" s="265"/>
      <c r="SE222" s="265"/>
      <c r="SF222" s="265"/>
      <c r="SG222" s="265"/>
      <c r="SH222" s="265"/>
      <c r="SI222" s="265"/>
      <c r="SJ222" s="265"/>
      <c r="SK222" s="265"/>
      <c r="SL222" s="265"/>
      <c r="SM222" s="265"/>
      <c r="SN222" s="265"/>
      <c r="SO222" s="265"/>
      <c r="SP222" s="265"/>
      <c r="SQ222" s="265"/>
      <c r="SR222" s="265"/>
      <c r="SS222" s="265"/>
      <c r="ST222" s="265"/>
      <c r="SU222" s="265"/>
      <c r="SV222" s="265"/>
      <c r="SW222" s="265"/>
      <c r="SX222" s="265"/>
      <c r="SY222" s="265"/>
      <c r="SZ222" s="265"/>
      <c r="TA222" s="265"/>
      <c r="TB222" s="265"/>
      <c r="TC222" s="265"/>
      <c r="TD222" s="265"/>
      <c r="TE222" s="265"/>
      <c r="TF222" s="265"/>
      <c r="TG222" s="265"/>
      <c r="TH222" s="265"/>
      <c r="TI222" s="265"/>
      <c r="TJ222" s="265"/>
      <c r="TK222" s="265"/>
      <c r="TL222" s="265"/>
      <c r="TM222" s="265"/>
      <c r="TN222" s="265"/>
      <c r="TO222" s="265"/>
      <c r="TP222" s="265"/>
      <c r="TQ222" s="265"/>
      <c r="TR222" s="265"/>
      <c r="TS222" s="265"/>
      <c r="TT222" s="265"/>
      <c r="TU222" s="265"/>
      <c r="TV222" s="265"/>
      <c r="TW222" s="265"/>
      <c r="TX222" s="265"/>
      <c r="TY222" s="265"/>
      <c r="TZ222" s="265"/>
      <c r="UA222" s="265"/>
      <c r="UB222" s="265"/>
      <c r="UC222" s="265"/>
      <c r="UD222" s="265"/>
      <c r="UE222" s="265"/>
      <c r="UF222" s="265"/>
      <c r="UG222" s="265"/>
      <c r="UH222" s="265"/>
      <c r="UI222" s="265"/>
      <c r="UJ222" s="265"/>
      <c r="UK222" s="265"/>
      <c r="UL222" s="265"/>
      <c r="UM222" s="265"/>
      <c r="UN222" s="265"/>
      <c r="UO222" s="265"/>
      <c r="UP222" s="265"/>
      <c r="UQ222" s="265"/>
      <c r="UR222" s="265"/>
      <c r="US222" s="265"/>
      <c r="UT222" s="265"/>
      <c r="UU222" s="265"/>
      <c r="UV222" s="265"/>
      <c r="UW222" s="265"/>
      <c r="UX222" s="265"/>
      <c r="UY222" s="265"/>
      <c r="UZ222" s="265"/>
      <c r="VA222" s="265"/>
      <c r="VB222" s="265"/>
      <c r="VC222" s="265"/>
      <c r="VD222" s="265"/>
      <c r="VE222" s="265"/>
      <c r="VF222" s="265"/>
      <c r="VG222" s="265"/>
      <c r="VH222" s="265"/>
      <c r="VI222" s="265"/>
      <c r="VJ222" s="265"/>
      <c r="VK222" s="265"/>
      <c r="VL222" s="265"/>
      <c r="VM222" s="265"/>
      <c r="VN222" s="265"/>
      <c r="VO222" s="265"/>
      <c r="VP222" s="265"/>
      <c r="VQ222" s="265"/>
      <c r="VR222" s="265"/>
      <c r="VS222" s="265"/>
      <c r="VT222" s="265"/>
      <c r="VU222" s="265"/>
      <c r="VV222" s="265"/>
      <c r="VW222" s="265"/>
      <c r="VX222" s="265"/>
      <c r="VY222" s="265"/>
      <c r="VZ222" s="265"/>
      <c r="WA222" s="265"/>
      <c r="WB222" s="265"/>
      <c r="WC222" s="265"/>
      <c r="WD222" s="265"/>
      <c r="WE222" s="265"/>
      <c r="WF222" s="265"/>
      <c r="WG222" s="265"/>
      <c r="WH222" s="265"/>
      <c r="WI222" s="265"/>
      <c r="WJ222" s="265"/>
      <c r="WK222" s="265"/>
      <c r="WL222" s="265"/>
      <c r="WM222" s="265"/>
      <c r="WN222" s="265"/>
      <c r="WO222" s="265"/>
      <c r="WP222" s="265"/>
      <c r="WQ222" s="265"/>
      <c r="WR222" s="265"/>
      <c r="WS222" s="265"/>
      <c r="WT222" s="265"/>
      <c r="WU222" s="265"/>
      <c r="WV222" s="265"/>
      <c r="WW222" s="265"/>
      <c r="WX222" s="265"/>
      <c r="WY222" s="265"/>
      <c r="WZ222" s="265"/>
      <c r="XA222" s="265"/>
      <c r="XB222" s="265"/>
      <c r="XC222" s="265"/>
      <c r="XD222" s="265"/>
      <c r="XE222" s="265"/>
      <c r="XF222" s="265"/>
      <c r="XG222" s="265"/>
      <c r="XH222" s="265"/>
      <c r="XI222" s="265"/>
      <c r="XJ222" s="265"/>
      <c r="XK222" s="265"/>
      <c r="XL222" s="265"/>
      <c r="XM222" s="265"/>
      <c r="XN222" s="265"/>
      <c r="XO222" s="265"/>
      <c r="XP222" s="265"/>
      <c r="XQ222" s="265"/>
      <c r="XR222" s="265"/>
      <c r="XS222" s="265"/>
      <c r="XT222" s="265"/>
      <c r="XU222" s="265"/>
      <c r="XV222" s="265"/>
      <c r="XW222" s="265"/>
      <c r="XX222" s="265"/>
      <c r="XY222" s="265"/>
      <c r="XZ222" s="265"/>
      <c r="YA222" s="265"/>
      <c r="YB222" s="265"/>
      <c r="YC222" s="265"/>
      <c r="YD222" s="265"/>
      <c r="YE222" s="265"/>
      <c r="YF222" s="265"/>
      <c r="YG222" s="265"/>
      <c r="YH222" s="265"/>
      <c r="YI222" s="265"/>
      <c r="YJ222" s="265"/>
      <c r="YK222" s="265"/>
      <c r="YL222" s="265"/>
      <c r="YM222" s="265"/>
      <c r="YN222" s="265"/>
      <c r="YO222" s="265"/>
      <c r="YP222" s="265"/>
      <c r="YQ222" s="265"/>
      <c r="YR222" s="265"/>
      <c r="YS222" s="265"/>
      <c r="YT222" s="265"/>
      <c r="YU222" s="265"/>
      <c r="YV222" s="265"/>
      <c r="YW222" s="265"/>
      <c r="YX222" s="265"/>
      <c r="YY222" s="265"/>
      <c r="YZ222" s="265"/>
      <c r="ZA222" s="265"/>
      <c r="ZB222" s="265"/>
      <c r="ZC222" s="265"/>
      <c r="ZD222" s="265"/>
      <c r="ZE222" s="265"/>
      <c r="ZF222" s="265"/>
      <c r="ZG222" s="265"/>
      <c r="ZH222" s="265"/>
      <c r="ZI222" s="265"/>
      <c r="ZJ222" s="265"/>
      <c r="ZK222" s="265"/>
      <c r="ZL222" s="265"/>
      <c r="ZM222" s="265"/>
      <c r="ZN222" s="265"/>
      <c r="ZO222" s="265"/>
      <c r="ZP222" s="265"/>
      <c r="ZQ222" s="265"/>
      <c r="ZR222" s="265"/>
      <c r="ZS222" s="265"/>
      <c r="ZT222" s="265"/>
      <c r="ZU222" s="265"/>
      <c r="ZV222" s="265"/>
      <c r="ZW222" s="265"/>
      <c r="ZX222" s="265"/>
      <c r="ZY222" s="265"/>
      <c r="ZZ222" s="265"/>
      <c r="AAA222" s="265"/>
      <c r="AAB222" s="265"/>
      <c r="AAC222" s="265"/>
      <c r="AAD222" s="265"/>
      <c r="AAE222" s="265"/>
      <c r="AAF222" s="265"/>
      <c r="AAG222" s="265"/>
      <c r="AAH222" s="265"/>
      <c r="AAI222" s="265"/>
      <c r="AAJ222" s="265"/>
      <c r="AAK222" s="265"/>
      <c r="AAL222" s="265"/>
      <c r="AAM222" s="265"/>
      <c r="AAN222" s="265"/>
      <c r="AAO222" s="265"/>
      <c r="AAP222" s="265"/>
      <c r="AAQ222" s="265"/>
      <c r="AAR222" s="265"/>
      <c r="AAS222" s="265"/>
      <c r="AAT222" s="265"/>
      <c r="AAU222" s="265"/>
      <c r="AAV222" s="265"/>
      <c r="AAW222" s="265"/>
      <c r="AAX222" s="265"/>
      <c r="AAY222" s="265"/>
      <c r="AAZ222" s="265"/>
      <c r="ABA222" s="265"/>
      <c r="ABB222" s="265"/>
      <c r="ABC222" s="265"/>
      <c r="ABD222" s="265"/>
      <c r="ABE222" s="265"/>
      <c r="ABF222" s="265"/>
      <c r="ABG222" s="265"/>
      <c r="ABH222" s="265"/>
      <c r="ABI222" s="265"/>
      <c r="ABJ222" s="265"/>
      <c r="ABK222" s="265"/>
      <c r="ABL222" s="265"/>
      <c r="ABM222" s="265"/>
      <c r="ABN222" s="265"/>
      <c r="ABO222" s="265"/>
      <c r="ABP222" s="265"/>
      <c r="ABQ222" s="265"/>
      <c r="ABR222" s="265"/>
      <c r="ABS222" s="265"/>
      <c r="ABT222" s="265"/>
      <c r="ABU222" s="265"/>
      <c r="ABV222" s="265"/>
      <c r="ABW222" s="265"/>
      <c r="ABX222" s="265"/>
      <c r="ABY222" s="265"/>
      <c r="ABZ222" s="265"/>
      <c r="ACA222" s="265"/>
      <c r="ACB222" s="265"/>
      <c r="ACC222" s="265"/>
      <c r="ACD222" s="265"/>
      <c r="ACE222" s="265"/>
      <c r="ACF222" s="265"/>
      <c r="ACG222" s="265"/>
      <c r="ACH222" s="265"/>
      <c r="ACI222" s="265"/>
      <c r="ACJ222" s="265"/>
      <c r="ACK222" s="265"/>
      <c r="ACL222" s="265"/>
      <c r="ACM222" s="265"/>
      <c r="ACN222" s="265"/>
      <c r="ACO222" s="265"/>
      <c r="ACP222" s="265"/>
      <c r="ACQ222" s="265"/>
      <c r="ACR222" s="265"/>
      <c r="ACS222" s="265"/>
      <c r="ACT222" s="265"/>
      <c r="ACU222" s="265"/>
      <c r="ACV222" s="265"/>
      <c r="ACW222" s="265"/>
      <c r="ACX222" s="265"/>
      <c r="ACY222" s="265"/>
      <c r="ACZ222" s="265"/>
      <c r="ADA222" s="265"/>
      <c r="ADB222" s="265"/>
      <c r="ADC222" s="265"/>
      <c r="ADD222" s="265"/>
      <c r="ADE222" s="265"/>
      <c r="ADF222" s="265"/>
      <c r="ADG222" s="265"/>
      <c r="ADH222" s="265"/>
      <c r="ADI222" s="265"/>
      <c r="ADJ222" s="265"/>
      <c r="ADK222" s="265"/>
      <c r="ADL222" s="265"/>
      <c r="ADM222" s="265"/>
      <c r="ADN222" s="265"/>
      <c r="ADO222" s="265"/>
      <c r="ADP222" s="265"/>
      <c r="ADQ222" s="265"/>
      <c r="ADR222" s="265"/>
      <c r="ADS222" s="265"/>
      <c r="ADT222" s="265"/>
      <c r="ADU222" s="265"/>
      <c r="ADV222" s="265"/>
      <c r="ADW222" s="265"/>
      <c r="ADX222" s="265"/>
      <c r="ADY222" s="265"/>
      <c r="ADZ222" s="265"/>
      <c r="AEA222" s="265"/>
      <c r="AEB222" s="265"/>
      <c r="AEC222" s="265"/>
      <c r="AED222" s="265"/>
      <c r="AEE222" s="265"/>
      <c r="AEF222" s="265"/>
      <c r="AEG222" s="265"/>
      <c r="AEH222" s="265"/>
      <c r="AEI222" s="265"/>
      <c r="AEJ222" s="265"/>
      <c r="AEK222" s="265"/>
      <c r="AEL222" s="265"/>
      <c r="AEM222" s="265"/>
      <c r="AEN222" s="265"/>
      <c r="AEO222" s="265"/>
      <c r="AEP222" s="265"/>
      <c r="AEQ222" s="265"/>
      <c r="AER222" s="265"/>
      <c r="AES222" s="265"/>
      <c r="AET222" s="265"/>
      <c r="AEU222" s="265"/>
      <c r="AEV222" s="265"/>
      <c r="AEW222" s="265"/>
      <c r="AEX222" s="265"/>
      <c r="AEY222" s="265"/>
      <c r="AEZ222" s="265"/>
      <c r="AFA222" s="265"/>
      <c r="AFB222" s="265"/>
      <c r="AFC222" s="265"/>
      <c r="AFD222" s="265"/>
      <c r="AFE222" s="265"/>
      <c r="AFF222" s="265"/>
      <c r="AFG222" s="265"/>
      <c r="AFH222" s="265"/>
      <c r="AFI222" s="265"/>
      <c r="AFJ222" s="265"/>
      <c r="AFK222" s="265"/>
      <c r="AFL222" s="265"/>
      <c r="AFM222" s="265"/>
      <c r="AFN222" s="265"/>
      <c r="AFO222" s="265"/>
      <c r="AFP222" s="265"/>
      <c r="AFQ222" s="265"/>
      <c r="AFR222" s="265"/>
      <c r="AFS222" s="265"/>
      <c r="AFT222" s="265"/>
      <c r="AFU222" s="265"/>
      <c r="AFV222" s="265"/>
      <c r="AFW222" s="265"/>
      <c r="AFX222" s="265"/>
      <c r="AFY222" s="265"/>
      <c r="AFZ222" s="265"/>
      <c r="AGA222" s="265"/>
      <c r="AGB222" s="265"/>
      <c r="AGC222" s="265"/>
      <c r="AGD222" s="265"/>
      <c r="AGE222" s="265"/>
      <c r="AGF222" s="265"/>
      <c r="AGG222" s="265"/>
      <c r="AGH222" s="265"/>
      <c r="AGI222" s="265"/>
      <c r="AGJ222" s="265"/>
      <c r="AGK222" s="265"/>
      <c r="AGL222" s="265"/>
      <c r="AGM222" s="265"/>
      <c r="AGN222" s="265"/>
      <c r="AGO222" s="265"/>
      <c r="AGP222" s="265"/>
      <c r="AGQ222" s="265"/>
      <c r="AGR222" s="265"/>
      <c r="AGS222" s="265"/>
      <c r="AGT222" s="265"/>
      <c r="AGU222" s="265"/>
      <c r="AGV222" s="265"/>
      <c r="AGW222" s="265"/>
      <c r="AGX222" s="265"/>
      <c r="AGY222" s="265"/>
      <c r="AGZ222" s="265"/>
      <c r="AHA222" s="265"/>
      <c r="AHB222" s="265"/>
      <c r="AHC222" s="265"/>
      <c r="AHD222" s="265"/>
      <c r="AHE222" s="265"/>
      <c r="AHF222" s="265"/>
      <c r="AHG222" s="265"/>
      <c r="AHH222" s="265"/>
      <c r="AHI222" s="265"/>
      <c r="AHJ222" s="265"/>
      <c r="AHK222" s="265"/>
      <c r="AHL222" s="265"/>
      <c r="AHM222" s="265"/>
      <c r="AHN222" s="265"/>
      <c r="AHO222" s="265"/>
      <c r="AHP222" s="265"/>
      <c r="AHQ222" s="265"/>
      <c r="AHR222" s="265"/>
      <c r="AHS222" s="265"/>
      <c r="AHT222" s="265"/>
      <c r="AHU222" s="265"/>
      <c r="AHV222" s="265"/>
      <c r="AHW222" s="265"/>
      <c r="AHX222" s="265"/>
      <c r="AHY222" s="265"/>
      <c r="AHZ222" s="265"/>
      <c r="AIA222" s="265"/>
      <c r="AIB222" s="265"/>
      <c r="AIC222" s="265"/>
      <c r="AID222" s="265"/>
      <c r="AIE222" s="265"/>
      <c r="AIF222" s="265"/>
      <c r="AIG222" s="265"/>
      <c r="AIH222" s="265"/>
      <c r="AII222" s="265"/>
      <c r="AIJ222" s="265"/>
      <c r="AIK222" s="265"/>
      <c r="AIL222" s="265"/>
      <c r="AIM222" s="265"/>
      <c r="AIN222" s="265"/>
      <c r="AIO222" s="265"/>
      <c r="AIP222" s="265"/>
      <c r="AIQ222" s="265"/>
      <c r="AIR222" s="265"/>
      <c r="AIS222" s="265"/>
      <c r="AIT222" s="265"/>
      <c r="AIU222" s="265"/>
      <c r="AIV222" s="265"/>
      <c r="AIW222" s="265"/>
      <c r="AIX222" s="265"/>
      <c r="AIY222" s="265"/>
      <c r="AIZ222" s="265"/>
      <c r="AJA222" s="265"/>
      <c r="AJB222" s="265"/>
      <c r="AJC222" s="265"/>
      <c r="AJD222" s="265"/>
      <c r="AJE222" s="265"/>
      <c r="AJF222" s="265"/>
      <c r="AJG222" s="265"/>
      <c r="AJH222" s="265"/>
      <c r="AJI222" s="265"/>
      <c r="AJJ222" s="265"/>
      <c r="AJK222" s="265"/>
      <c r="AJL222" s="265"/>
      <c r="AJM222" s="265"/>
      <c r="AJN222" s="265"/>
      <c r="AJO222" s="265"/>
      <c r="AJP222" s="265"/>
      <c r="AJQ222" s="265"/>
      <c r="AJR222" s="265"/>
      <c r="AJS222" s="265"/>
      <c r="AJT222" s="265"/>
      <c r="AJU222" s="265"/>
      <c r="AJV222" s="265"/>
      <c r="AJW222" s="265"/>
      <c r="AJX222" s="265"/>
      <c r="AJY222" s="265"/>
      <c r="AJZ222" s="265"/>
      <c r="AKA222" s="265"/>
      <c r="AKB222" s="265"/>
      <c r="AKC222" s="265"/>
      <c r="AKD222" s="265"/>
      <c r="AKE222" s="265"/>
      <c r="AKF222" s="265"/>
      <c r="AKG222" s="265"/>
      <c r="AKH222" s="265"/>
      <c r="AKI222" s="265"/>
      <c r="AKJ222" s="265"/>
      <c r="AKK222" s="265"/>
      <c r="AKL222" s="265"/>
      <c r="AKM222" s="265"/>
      <c r="AKN222" s="265"/>
      <c r="AKO222" s="265"/>
      <c r="AKP222" s="265"/>
      <c r="AKQ222" s="265"/>
      <c r="AKR222" s="265"/>
      <c r="AKS222" s="265"/>
      <c r="AKT222" s="265"/>
      <c r="AKU222" s="265"/>
      <c r="AKV222" s="265"/>
      <c r="AKW222" s="265"/>
      <c r="AKX222" s="265"/>
      <c r="AKY222" s="265"/>
      <c r="AKZ222" s="265"/>
      <c r="ALA222" s="265"/>
      <c r="ALB222" s="265"/>
      <c r="ALC222" s="265"/>
      <c r="ALD222" s="265"/>
      <c r="ALE222" s="265"/>
      <c r="ALF222" s="265"/>
      <c r="ALG222" s="265"/>
      <c r="ALH222" s="265"/>
      <c r="ALI222" s="265"/>
      <c r="ALJ222" s="265"/>
      <c r="ALK222" s="265"/>
      <c r="ALL222" s="265"/>
      <c r="ALM222" s="265"/>
      <c r="ALN222" s="265"/>
      <c r="ALO222" s="265"/>
      <c r="ALP222" s="265"/>
      <c r="ALQ222" s="265"/>
      <c r="ALR222" s="265"/>
      <c r="ALS222" s="265"/>
      <c r="ALT222" s="265"/>
      <c r="ALU222" s="265"/>
      <c r="ALV222" s="265"/>
      <c r="ALW222" s="265"/>
      <c r="ALX222" s="265"/>
      <c r="ALY222" s="265"/>
      <c r="ALZ222" s="265"/>
      <c r="AMA222" s="265"/>
      <c r="AMB222" s="265"/>
      <c r="AMC222" s="265"/>
      <c r="AMD222" s="265"/>
      <c r="AME222" s="265"/>
      <c r="AMF222" s="265"/>
      <c r="AMG222" s="265"/>
      <c r="AMH222" s="265"/>
      <c r="AMI222" s="265"/>
      <c r="AMJ222" s="265"/>
      <c r="AMK222" s="265"/>
    </row>
    <row r="223" spans="1:1025" s="303" customFormat="1" ht="19.149999999999999" customHeight="1">
      <c r="A223" s="343"/>
      <c r="B223" s="344"/>
      <c r="C223" s="343"/>
      <c r="D223" s="345"/>
      <c r="E223" s="345"/>
      <c r="F223" s="343"/>
      <c r="G223" s="346"/>
      <c r="H223" s="346"/>
      <c r="I223" s="347"/>
      <c r="J223" s="347"/>
      <c r="K223" s="264"/>
      <c r="L223" s="264"/>
      <c r="M223" s="264"/>
      <c r="N223" s="264"/>
      <c r="O223" s="264"/>
      <c r="P223" s="264"/>
      <c r="Q223" s="264"/>
      <c r="R223" s="264"/>
      <c r="S223" s="264"/>
      <c r="T223" s="264"/>
      <c r="U223" s="264"/>
      <c r="V223" s="264"/>
      <c r="W223" s="264"/>
      <c r="X223" s="264"/>
      <c r="Y223" s="264"/>
      <c r="Z223" s="264"/>
      <c r="AA223" s="264"/>
      <c r="AB223" s="264"/>
      <c r="AC223" s="264"/>
      <c r="AD223" s="264"/>
      <c r="AE223" s="265"/>
      <c r="AF223" s="265"/>
      <c r="AG223" s="265"/>
      <c r="AH223" s="265"/>
      <c r="AI223" s="265"/>
      <c r="AJ223" s="265"/>
      <c r="AK223" s="265"/>
      <c r="AL223" s="265"/>
      <c r="AM223" s="265"/>
      <c r="AN223" s="265"/>
      <c r="AO223" s="265"/>
      <c r="AP223" s="265"/>
      <c r="AQ223" s="265"/>
      <c r="AR223" s="265"/>
      <c r="AS223" s="265"/>
      <c r="AT223" s="265"/>
      <c r="AU223" s="265"/>
      <c r="AV223" s="265"/>
      <c r="AW223" s="265"/>
      <c r="AX223" s="265"/>
      <c r="AY223" s="265"/>
      <c r="AZ223" s="265"/>
      <c r="BA223" s="265"/>
      <c r="BB223" s="265"/>
      <c r="BC223" s="265"/>
      <c r="BD223" s="265"/>
      <c r="BE223" s="265"/>
      <c r="BF223" s="265"/>
      <c r="BG223" s="265"/>
      <c r="BH223" s="265"/>
      <c r="BI223" s="265"/>
      <c r="BJ223" s="265"/>
      <c r="BK223" s="265"/>
      <c r="BL223" s="265"/>
      <c r="BM223" s="265"/>
      <c r="BN223" s="265"/>
      <c r="BO223" s="265"/>
      <c r="BP223" s="265"/>
      <c r="BQ223" s="265"/>
      <c r="BR223" s="265"/>
      <c r="BS223" s="265"/>
      <c r="BT223" s="265"/>
      <c r="BU223" s="265"/>
      <c r="BV223" s="265"/>
      <c r="BW223" s="265"/>
      <c r="BX223" s="265"/>
      <c r="BY223" s="265"/>
      <c r="BZ223" s="265"/>
      <c r="CA223" s="265"/>
      <c r="CB223" s="265"/>
      <c r="CC223" s="265"/>
      <c r="CD223" s="265"/>
      <c r="CE223" s="265"/>
      <c r="CF223" s="265"/>
      <c r="CG223" s="265"/>
      <c r="CH223" s="265"/>
      <c r="CI223" s="265"/>
      <c r="CJ223" s="265"/>
      <c r="CK223" s="265"/>
      <c r="CL223" s="265"/>
      <c r="CM223" s="265"/>
      <c r="CN223" s="265"/>
      <c r="CO223" s="265"/>
      <c r="CP223" s="265"/>
      <c r="CQ223" s="265"/>
      <c r="CR223" s="265"/>
      <c r="CS223" s="265"/>
      <c r="CT223" s="265"/>
      <c r="CU223" s="265"/>
      <c r="CV223" s="265"/>
      <c r="CW223" s="265"/>
      <c r="CX223" s="265"/>
      <c r="CY223" s="265"/>
      <c r="CZ223" s="265"/>
      <c r="DA223" s="265"/>
      <c r="DB223" s="265"/>
      <c r="DC223" s="265"/>
      <c r="DD223" s="265"/>
      <c r="DE223" s="265"/>
      <c r="DF223" s="265"/>
      <c r="DG223" s="265"/>
      <c r="DH223" s="265"/>
      <c r="DI223" s="265"/>
      <c r="DJ223" s="265"/>
      <c r="DK223" s="265"/>
      <c r="DL223" s="265"/>
      <c r="DM223" s="265"/>
      <c r="DN223" s="265"/>
      <c r="DO223" s="265"/>
      <c r="DP223" s="265"/>
      <c r="DQ223" s="265"/>
      <c r="DR223" s="265"/>
      <c r="DS223" s="265"/>
      <c r="DT223" s="265"/>
      <c r="DU223" s="265"/>
      <c r="DV223" s="265"/>
      <c r="DW223" s="265"/>
      <c r="DX223" s="265"/>
      <c r="DY223" s="265"/>
      <c r="DZ223" s="265"/>
      <c r="EA223" s="265"/>
      <c r="EB223" s="265"/>
      <c r="EC223" s="265"/>
      <c r="ED223" s="265"/>
      <c r="EE223" s="265"/>
      <c r="EF223" s="265"/>
      <c r="EG223" s="265"/>
      <c r="EH223" s="265"/>
      <c r="EI223" s="265"/>
      <c r="EJ223" s="265"/>
      <c r="EK223" s="265"/>
      <c r="EL223" s="265"/>
      <c r="EM223" s="265"/>
      <c r="EN223" s="265"/>
      <c r="EO223" s="265"/>
      <c r="EP223" s="265"/>
      <c r="EQ223" s="265"/>
      <c r="ER223" s="265"/>
      <c r="ES223" s="265"/>
      <c r="ET223" s="265"/>
      <c r="EU223" s="265"/>
      <c r="EV223" s="265"/>
      <c r="EW223" s="265"/>
      <c r="EX223" s="265"/>
      <c r="EY223" s="265"/>
      <c r="EZ223" s="265"/>
      <c r="FA223" s="265"/>
      <c r="FB223" s="265"/>
      <c r="FC223" s="265"/>
      <c r="FD223" s="265"/>
      <c r="FE223" s="265"/>
      <c r="FF223" s="265"/>
      <c r="FG223" s="265"/>
      <c r="FH223" s="265"/>
      <c r="FI223" s="265"/>
      <c r="FJ223" s="265"/>
      <c r="FK223" s="265"/>
      <c r="FL223" s="265"/>
      <c r="FM223" s="265"/>
      <c r="FN223" s="265"/>
      <c r="FO223" s="265"/>
      <c r="FP223" s="265"/>
      <c r="FQ223" s="265"/>
      <c r="FR223" s="265"/>
      <c r="FS223" s="265"/>
      <c r="FT223" s="265"/>
      <c r="FU223" s="265"/>
      <c r="FV223" s="265"/>
      <c r="FW223" s="265"/>
      <c r="FX223" s="265"/>
      <c r="FY223" s="265"/>
      <c r="FZ223" s="265"/>
      <c r="GA223" s="265"/>
      <c r="GB223" s="265"/>
      <c r="GC223" s="265"/>
      <c r="GD223" s="265"/>
      <c r="GE223" s="265"/>
      <c r="GF223" s="265"/>
      <c r="GG223" s="265"/>
      <c r="GH223" s="265"/>
      <c r="GI223" s="265"/>
      <c r="GJ223" s="265"/>
      <c r="GK223" s="265"/>
      <c r="GL223" s="265"/>
      <c r="GM223" s="265"/>
      <c r="GN223" s="265"/>
      <c r="GO223" s="265"/>
      <c r="GP223" s="265"/>
      <c r="GQ223" s="265"/>
      <c r="GR223" s="265"/>
      <c r="GS223" s="265"/>
      <c r="GT223" s="265"/>
      <c r="GU223" s="265"/>
      <c r="GV223" s="265"/>
      <c r="GW223" s="265"/>
      <c r="GX223" s="265"/>
      <c r="GY223" s="265"/>
      <c r="GZ223" s="265"/>
      <c r="HA223" s="265"/>
      <c r="HB223" s="265"/>
      <c r="HC223" s="265"/>
      <c r="HD223" s="265"/>
      <c r="HE223" s="265"/>
      <c r="HF223" s="265"/>
      <c r="HG223" s="265"/>
      <c r="HH223" s="265"/>
      <c r="HI223" s="265"/>
      <c r="HJ223" s="265"/>
      <c r="HK223" s="265"/>
      <c r="HL223" s="265"/>
      <c r="HM223" s="265"/>
      <c r="HN223" s="265"/>
      <c r="HO223" s="265"/>
      <c r="HP223" s="265"/>
      <c r="HQ223" s="265"/>
      <c r="HR223" s="265"/>
      <c r="HS223" s="265"/>
      <c r="HT223" s="265"/>
      <c r="HU223" s="265"/>
      <c r="HV223" s="265"/>
      <c r="HW223" s="265"/>
      <c r="HX223" s="265"/>
      <c r="HY223" s="265"/>
      <c r="HZ223" s="265"/>
      <c r="IA223" s="265"/>
      <c r="IB223" s="265"/>
      <c r="IC223" s="265"/>
      <c r="ID223" s="265"/>
      <c r="IE223" s="265"/>
      <c r="IF223" s="265"/>
      <c r="IG223" s="265"/>
      <c r="IH223" s="265"/>
      <c r="II223" s="265"/>
      <c r="IJ223" s="265"/>
      <c r="IK223" s="265"/>
      <c r="IL223" s="265"/>
      <c r="IM223" s="265"/>
      <c r="IN223" s="265"/>
      <c r="IO223" s="265"/>
      <c r="IP223" s="265"/>
      <c r="IQ223" s="265"/>
      <c r="IR223" s="265"/>
      <c r="IS223" s="265"/>
      <c r="IT223" s="265"/>
      <c r="IU223" s="265"/>
      <c r="IV223" s="265"/>
      <c r="IW223" s="265"/>
      <c r="IX223" s="265"/>
      <c r="IY223" s="265"/>
      <c r="IZ223" s="265"/>
      <c r="JA223" s="265"/>
      <c r="JB223" s="265"/>
      <c r="JC223" s="265"/>
      <c r="JD223" s="265"/>
      <c r="JE223" s="265"/>
      <c r="JF223" s="265"/>
      <c r="JG223" s="265"/>
      <c r="JH223" s="265"/>
      <c r="JI223" s="265"/>
      <c r="JJ223" s="265"/>
      <c r="JK223" s="265"/>
      <c r="JL223" s="265"/>
      <c r="JM223" s="265"/>
      <c r="JN223" s="265"/>
      <c r="JO223" s="265"/>
      <c r="JP223" s="265"/>
      <c r="JQ223" s="265"/>
      <c r="JR223" s="265"/>
      <c r="JS223" s="265"/>
      <c r="JT223" s="265"/>
      <c r="JU223" s="265"/>
      <c r="JV223" s="265"/>
      <c r="JW223" s="265"/>
      <c r="JX223" s="265"/>
      <c r="JY223" s="265"/>
      <c r="JZ223" s="265"/>
      <c r="KA223" s="265"/>
      <c r="KB223" s="265"/>
      <c r="KC223" s="265"/>
      <c r="KD223" s="265"/>
      <c r="KE223" s="265"/>
      <c r="KF223" s="265"/>
      <c r="KG223" s="265"/>
      <c r="KH223" s="265"/>
      <c r="KI223" s="265"/>
      <c r="KJ223" s="265"/>
      <c r="KK223" s="265"/>
      <c r="KL223" s="265"/>
      <c r="KM223" s="265"/>
      <c r="KN223" s="265"/>
      <c r="KO223" s="265"/>
      <c r="KP223" s="265"/>
      <c r="KQ223" s="265"/>
      <c r="KR223" s="265"/>
      <c r="KS223" s="265"/>
      <c r="KT223" s="265"/>
      <c r="KU223" s="265"/>
      <c r="KV223" s="265"/>
      <c r="KW223" s="265"/>
      <c r="KX223" s="265"/>
      <c r="KY223" s="265"/>
      <c r="KZ223" s="265"/>
      <c r="LA223" s="265"/>
      <c r="LB223" s="265"/>
      <c r="LC223" s="265"/>
      <c r="LD223" s="265"/>
      <c r="LE223" s="265"/>
      <c r="LF223" s="265"/>
      <c r="LG223" s="265"/>
      <c r="LH223" s="265"/>
      <c r="LI223" s="265"/>
      <c r="LJ223" s="265"/>
      <c r="LK223" s="265"/>
      <c r="LL223" s="265"/>
      <c r="LM223" s="265"/>
      <c r="LN223" s="265"/>
      <c r="LO223" s="265"/>
      <c r="LP223" s="265"/>
      <c r="LQ223" s="265"/>
      <c r="LR223" s="265"/>
      <c r="LS223" s="265"/>
      <c r="LT223" s="265"/>
      <c r="LU223" s="265"/>
      <c r="LV223" s="265"/>
      <c r="LW223" s="265"/>
      <c r="LX223" s="265"/>
      <c r="LY223" s="265"/>
      <c r="LZ223" s="265"/>
      <c r="MA223" s="265"/>
      <c r="MB223" s="265"/>
      <c r="MC223" s="265"/>
      <c r="MD223" s="265"/>
      <c r="ME223" s="265"/>
      <c r="MF223" s="265"/>
      <c r="MG223" s="265"/>
      <c r="MH223" s="265"/>
      <c r="MI223" s="265"/>
      <c r="MJ223" s="265"/>
      <c r="MK223" s="265"/>
      <c r="ML223" s="265"/>
      <c r="MM223" s="265"/>
      <c r="MN223" s="265"/>
      <c r="MO223" s="265"/>
      <c r="MP223" s="265"/>
      <c r="MQ223" s="265"/>
      <c r="MR223" s="265"/>
      <c r="MS223" s="265"/>
      <c r="MT223" s="265"/>
      <c r="MU223" s="265"/>
      <c r="MV223" s="265"/>
      <c r="MW223" s="265"/>
      <c r="MX223" s="265"/>
      <c r="MY223" s="265"/>
      <c r="MZ223" s="265"/>
      <c r="NA223" s="265"/>
      <c r="NB223" s="265"/>
      <c r="NC223" s="265"/>
      <c r="ND223" s="265"/>
      <c r="NE223" s="265"/>
      <c r="NF223" s="265"/>
      <c r="NG223" s="265"/>
      <c r="NH223" s="265"/>
      <c r="NI223" s="265"/>
      <c r="NJ223" s="265"/>
      <c r="NK223" s="265"/>
      <c r="NL223" s="265"/>
      <c r="NM223" s="265"/>
      <c r="NN223" s="265"/>
      <c r="NO223" s="265"/>
      <c r="NP223" s="265"/>
      <c r="NQ223" s="265"/>
      <c r="NR223" s="265"/>
      <c r="NS223" s="265"/>
      <c r="NT223" s="265"/>
      <c r="NU223" s="265"/>
      <c r="NV223" s="265"/>
      <c r="NW223" s="265"/>
      <c r="NX223" s="265"/>
      <c r="NY223" s="265"/>
      <c r="NZ223" s="265"/>
      <c r="OA223" s="265"/>
      <c r="OB223" s="265"/>
      <c r="OC223" s="265"/>
      <c r="OD223" s="265"/>
      <c r="OE223" s="265"/>
      <c r="OF223" s="265"/>
      <c r="OG223" s="265"/>
      <c r="OH223" s="265"/>
      <c r="OI223" s="265"/>
      <c r="OJ223" s="265"/>
      <c r="OK223" s="265"/>
      <c r="OL223" s="265"/>
      <c r="OM223" s="265"/>
      <c r="ON223" s="265"/>
      <c r="OO223" s="265"/>
      <c r="OP223" s="265"/>
      <c r="OQ223" s="265"/>
      <c r="OR223" s="265"/>
      <c r="OS223" s="265"/>
      <c r="OT223" s="265"/>
      <c r="OU223" s="265"/>
      <c r="OV223" s="265"/>
      <c r="OW223" s="265"/>
      <c r="OX223" s="265"/>
      <c r="OY223" s="265"/>
      <c r="OZ223" s="265"/>
      <c r="PA223" s="265"/>
      <c r="PB223" s="265"/>
      <c r="PC223" s="265"/>
      <c r="PD223" s="265"/>
      <c r="PE223" s="265"/>
      <c r="PF223" s="265"/>
      <c r="PG223" s="265"/>
      <c r="PH223" s="265"/>
      <c r="PI223" s="265"/>
      <c r="PJ223" s="265"/>
      <c r="PK223" s="265"/>
      <c r="PL223" s="265"/>
      <c r="PM223" s="265"/>
      <c r="PN223" s="265"/>
      <c r="PO223" s="265"/>
      <c r="PP223" s="265"/>
      <c r="PQ223" s="265"/>
      <c r="PR223" s="265"/>
      <c r="PS223" s="265"/>
      <c r="PT223" s="265"/>
      <c r="PU223" s="265"/>
      <c r="PV223" s="265"/>
      <c r="PW223" s="265"/>
      <c r="PX223" s="265"/>
      <c r="PY223" s="265"/>
      <c r="PZ223" s="265"/>
      <c r="QA223" s="265"/>
      <c r="QB223" s="265"/>
      <c r="QC223" s="265"/>
      <c r="QD223" s="265"/>
      <c r="QE223" s="265"/>
      <c r="QF223" s="265"/>
      <c r="QG223" s="265"/>
      <c r="QH223" s="265"/>
      <c r="QI223" s="265"/>
      <c r="QJ223" s="265"/>
      <c r="QK223" s="265"/>
      <c r="QL223" s="265"/>
      <c r="QM223" s="265"/>
      <c r="QN223" s="265"/>
      <c r="QO223" s="265"/>
      <c r="QP223" s="265"/>
      <c r="QQ223" s="265"/>
      <c r="QR223" s="265"/>
      <c r="QS223" s="265"/>
      <c r="QT223" s="265"/>
      <c r="QU223" s="265"/>
      <c r="QV223" s="265"/>
      <c r="QW223" s="265"/>
      <c r="QX223" s="265"/>
      <c r="QY223" s="265"/>
      <c r="QZ223" s="265"/>
      <c r="RA223" s="265"/>
      <c r="RB223" s="265"/>
      <c r="RC223" s="265"/>
      <c r="RD223" s="265"/>
      <c r="RE223" s="265"/>
      <c r="RF223" s="265"/>
      <c r="RG223" s="265"/>
      <c r="RH223" s="265"/>
      <c r="RI223" s="265"/>
      <c r="RJ223" s="265"/>
      <c r="RK223" s="265"/>
      <c r="RL223" s="265"/>
      <c r="RM223" s="265"/>
      <c r="RN223" s="265"/>
      <c r="RO223" s="265"/>
      <c r="RP223" s="265"/>
      <c r="RQ223" s="265"/>
      <c r="RR223" s="265"/>
      <c r="RS223" s="265"/>
      <c r="RT223" s="265"/>
      <c r="RU223" s="265"/>
      <c r="RV223" s="265"/>
      <c r="RW223" s="265"/>
      <c r="RX223" s="265"/>
      <c r="RY223" s="265"/>
      <c r="RZ223" s="265"/>
      <c r="SA223" s="265"/>
      <c r="SB223" s="265"/>
      <c r="SC223" s="265"/>
      <c r="SD223" s="265"/>
      <c r="SE223" s="265"/>
      <c r="SF223" s="265"/>
      <c r="SG223" s="265"/>
      <c r="SH223" s="265"/>
      <c r="SI223" s="265"/>
      <c r="SJ223" s="265"/>
      <c r="SK223" s="265"/>
      <c r="SL223" s="265"/>
      <c r="SM223" s="265"/>
      <c r="SN223" s="265"/>
      <c r="SO223" s="265"/>
      <c r="SP223" s="265"/>
      <c r="SQ223" s="265"/>
      <c r="SR223" s="265"/>
      <c r="SS223" s="265"/>
      <c r="ST223" s="265"/>
      <c r="SU223" s="265"/>
      <c r="SV223" s="265"/>
      <c r="SW223" s="265"/>
      <c r="SX223" s="265"/>
      <c r="SY223" s="265"/>
      <c r="SZ223" s="265"/>
      <c r="TA223" s="265"/>
      <c r="TB223" s="265"/>
      <c r="TC223" s="265"/>
      <c r="TD223" s="265"/>
      <c r="TE223" s="265"/>
      <c r="TF223" s="265"/>
      <c r="TG223" s="265"/>
      <c r="TH223" s="265"/>
      <c r="TI223" s="265"/>
      <c r="TJ223" s="265"/>
      <c r="TK223" s="265"/>
      <c r="TL223" s="265"/>
      <c r="TM223" s="265"/>
      <c r="TN223" s="265"/>
      <c r="TO223" s="265"/>
      <c r="TP223" s="265"/>
      <c r="TQ223" s="265"/>
      <c r="TR223" s="265"/>
      <c r="TS223" s="265"/>
      <c r="TT223" s="265"/>
      <c r="TU223" s="265"/>
      <c r="TV223" s="265"/>
      <c r="TW223" s="265"/>
      <c r="TX223" s="265"/>
      <c r="TY223" s="265"/>
      <c r="TZ223" s="265"/>
      <c r="UA223" s="265"/>
      <c r="UB223" s="265"/>
      <c r="UC223" s="265"/>
      <c r="UD223" s="265"/>
      <c r="UE223" s="265"/>
      <c r="UF223" s="265"/>
      <c r="UG223" s="265"/>
      <c r="UH223" s="265"/>
      <c r="UI223" s="265"/>
      <c r="UJ223" s="265"/>
      <c r="UK223" s="265"/>
      <c r="UL223" s="265"/>
      <c r="UM223" s="265"/>
      <c r="UN223" s="265"/>
      <c r="UO223" s="265"/>
      <c r="UP223" s="265"/>
      <c r="UQ223" s="265"/>
      <c r="UR223" s="265"/>
      <c r="US223" s="265"/>
      <c r="UT223" s="265"/>
      <c r="UU223" s="265"/>
      <c r="UV223" s="265"/>
      <c r="UW223" s="265"/>
      <c r="UX223" s="265"/>
      <c r="UY223" s="265"/>
      <c r="UZ223" s="265"/>
      <c r="VA223" s="265"/>
      <c r="VB223" s="265"/>
      <c r="VC223" s="265"/>
      <c r="VD223" s="265"/>
      <c r="VE223" s="265"/>
      <c r="VF223" s="265"/>
      <c r="VG223" s="265"/>
      <c r="VH223" s="265"/>
      <c r="VI223" s="265"/>
      <c r="VJ223" s="265"/>
      <c r="VK223" s="265"/>
      <c r="VL223" s="265"/>
      <c r="VM223" s="265"/>
      <c r="VN223" s="265"/>
      <c r="VO223" s="265"/>
      <c r="VP223" s="265"/>
      <c r="VQ223" s="265"/>
      <c r="VR223" s="265"/>
      <c r="VS223" s="265"/>
      <c r="VT223" s="265"/>
      <c r="VU223" s="265"/>
      <c r="VV223" s="265"/>
      <c r="VW223" s="265"/>
      <c r="VX223" s="265"/>
      <c r="VY223" s="265"/>
      <c r="VZ223" s="265"/>
      <c r="WA223" s="265"/>
      <c r="WB223" s="265"/>
      <c r="WC223" s="265"/>
      <c r="WD223" s="265"/>
      <c r="WE223" s="265"/>
      <c r="WF223" s="265"/>
      <c r="WG223" s="265"/>
      <c r="WH223" s="265"/>
      <c r="WI223" s="265"/>
      <c r="WJ223" s="265"/>
      <c r="WK223" s="265"/>
      <c r="WL223" s="265"/>
      <c r="WM223" s="265"/>
      <c r="WN223" s="265"/>
      <c r="WO223" s="265"/>
      <c r="WP223" s="265"/>
      <c r="WQ223" s="265"/>
      <c r="WR223" s="265"/>
      <c r="WS223" s="265"/>
      <c r="WT223" s="265"/>
      <c r="WU223" s="265"/>
      <c r="WV223" s="265"/>
      <c r="WW223" s="265"/>
      <c r="WX223" s="265"/>
      <c r="WY223" s="265"/>
      <c r="WZ223" s="265"/>
      <c r="XA223" s="265"/>
      <c r="XB223" s="265"/>
      <c r="XC223" s="265"/>
      <c r="XD223" s="265"/>
      <c r="XE223" s="265"/>
      <c r="XF223" s="265"/>
      <c r="XG223" s="265"/>
      <c r="XH223" s="265"/>
      <c r="XI223" s="265"/>
      <c r="XJ223" s="265"/>
      <c r="XK223" s="265"/>
      <c r="XL223" s="265"/>
      <c r="XM223" s="265"/>
      <c r="XN223" s="265"/>
      <c r="XO223" s="265"/>
      <c r="XP223" s="265"/>
      <c r="XQ223" s="265"/>
      <c r="XR223" s="265"/>
      <c r="XS223" s="265"/>
      <c r="XT223" s="265"/>
      <c r="XU223" s="265"/>
      <c r="XV223" s="265"/>
      <c r="XW223" s="265"/>
      <c r="XX223" s="265"/>
      <c r="XY223" s="265"/>
      <c r="XZ223" s="265"/>
      <c r="YA223" s="265"/>
      <c r="YB223" s="265"/>
      <c r="YC223" s="265"/>
      <c r="YD223" s="265"/>
      <c r="YE223" s="265"/>
      <c r="YF223" s="265"/>
      <c r="YG223" s="265"/>
      <c r="YH223" s="265"/>
      <c r="YI223" s="265"/>
      <c r="YJ223" s="265"/>
      <c r="YK223" s="265"/>
      <c r="YL223" s="265"/>
      <c r="YM223" s="265"/>
      <c r="YN223" s="265"/>
      <c r="YO223" s="265"/>
      <c r="YP223" s="265"/>
      <c r="YQ223" s="265"/>
      <c r="YR223" s="265"/>
      <c r="YS223" s="265"/>
      <c r="YT223" s="265"/>
      <c r="YU223" s="265"/>
      <c r="YV223" s="265"/>
      <c r="YW223" s="265"/>
      <c r="YX223" s="265"/>
      <c r="YY223" s="265"/>
      <c r="YZ223" s="265"/>
      <c r="ZA223" s="265"/>
      <c r="ZB223" s="265"/>
      <c r="ZC223" s="265"/>
      <c r="ZD223" s="265"/>
      <c r="ZE223" s="265"/>
      <c r="ZF223" s="265"/>
      <c r="ZG223" s="265"/>
      <c r="ZH223" s="265"/>
      <c r="ZI223" s="265"/>
      <c r="ZJ223" s="265"/>
      <c r="ZK223" s="265"/>
      <c r="ZL223" s="265"/>
      <c r="ZM223" s="265"/>
      <c r="ZN223" s="265"/>
      <c r="ZO223" s="265"/>
      <c r="ZP223" s="265"/>
      <c r="ZQ223" s="265"/>
      <c r="ZR223" s="265"/>
      <c r="ZS223" s="265"/>
      <c r="ZT223" s="265"/>
      <c r="ZU223" s="265"/>
      <c r="ZV223" s="265"/>
      <c r="ZW223" s="265"/>
      <c r="ZX223" s="265"/>
      <c r="ZY223" s="265"/>
      <c r="ZZ223" s="265"/>
      <c r="AAA223" s="265"/>
      <c r="AAB223" s="265"/>
      <c r="AAC223" s="265"/>
      <c r="AAD223" s="265"/>
      <c r="AAE223" s="265"/>
      <c r="AAF223" s="265"/>
      <c r="AAG223" s="265"/>
      <c r="AAH223" s="265"/>
      <c r="AAI223" s="265"/>
      <c r="AAJ223" s="265"/>
      <c r="AAK223" s="265"/>
      <c r="AAL223" s="265"/>
      <c r="AAM223" s="265"/>
      <c r="AAN223" s="265"/>
      <c r="AAO223" s="265"/>
      <c r="AAP223" s="265"/>
      <c r="AAQ223" s="265"/>
      <c r="AAR223" s="265"/>
      <c r="AAS223" s="265"/>
      <c r="AAT223" s="265"/>
      <c r="AAU223" s="265"/>
      <c r="AAV223" s="265"/>
      <c r="AAW223" s="265"/>
      <c r="AAX223" s="265"/>
      <c r="AAY223" s="265"/>
      <c r="AAZ223" s="265"/>
      <c r="ABA223" s="265"/>
      <c r="ABB223" s="265"/>
      <c r="ABC223" s="265"/>
      <c r="ABD223" s="265"/>
      <c r="ABE223" s="265"/>
      <c r="ABF223" s="265"/>
      <c r="ABG223" s="265"/>
      <c r="ABH223" s="265"/>
      <c r="ABI223" s="265"/>
      <c r="ABJ223" s="265"/>
      <c r="ABK223" s="265"/>
      <c r="ABL223" s="265"/>
      <c r="ABM223" s="265"/>
      <c r="ABN223" s="265"/>
      <c r="ABO223" s="265"/>
      <c r="ABP223" s="265"/>
      <c r="ABQ223" s="265"/>
      <c r="ABR223" s="265"/>
      <c r="ABS223" s="265"/>
      <c r="ABT223" s="265"/>
      <c r="ABU223" s="265"/>
      <c r="ABV223" s="265"/>
      <c r="ABW223" s="265"/>
      <c r="ABX223" s="265"/>
      <c r="ABY223" s="265"/>
      <c r="ABZ223" s="265"/>
      <c r="ACA223" s="265"/>
      <c r="ACB223" s="265"/>
      <c r="ACC223" s="265"/>
      <c r="ACD223" s="265"/>
      <c r="ACE223" s="265"/>
      <c r="ACF223" s="265"/>
      <c r="ACG223" s="265"/>
      <c r="ACH223" s="265"/>
      <c r="ACI223" s="265"/>
      <c r="ACJ223" s="265"/>
      <c r="ACK223" s="265"/>
      <c r="ACL223" s="265"/>
      <c r="ACM223" s="265"/>
      <c r="ACN223" s="265"/>
      <c r="ACO223" s="265"/>
      <c r="ACP223" s="265"/>
      <c r="ACQ223" s="265"/>
      <c r="ACR223" s="265"/>
      <c r="ACS223" s="265"/>
      <c r="ACT223" s="265"/>
      <c r="ACU223" s="265"/>
      <c r="ACV223" s="265"/>
      <c r="ACW223" s="265"/>
      <c r="ACX223" s="265"/>
      <c r="ACY223" s="265"/>
      <c r="ACZ223" s="265"/>
      <c r="ADA223" s="265"/>
      <c r="ADB223" s="265"/>
      <c r="ADC223" s="265"/>
      <c r="ADD223" s="265"/>
      <c r="ADE223" s="265"/>
      <c r="ADF223" s="265"/>
      <c r="ADG223" s="265"/>
      <c r="ADH223" s="265"/>
      <c r="ADI223" s="265"/>
      <c r="ADJ223" s="265"/>
      <c r="ADK223" s="265"/>
      <c r="ADL223" s="265"/>
      <c r="ADM223" s="265"/>
      <c r="ADN223" s="265"/>
      <c r="ADO223" s="265"/>
      <c r="ADP223" s="265"/>
      <c r="ADQ223" s="265"/>
      <c r="ADR223" s="265"/>
      <c r="ADS223" s="265"/>
      <c r="ADT223" s="265"/>
      <c r="ADU223" s="265"/>
      <c r="ADV223" s="265"/>
      <c r="ADW223" s="265"/>
      <c r="ADX223" s="265"/>
      <c r="ADY223" s="265"/>
      <c r="ADZ223" s="265"/>
      <c r="AEA223" s="265"/>
      <c r="AEB223" s="265"/>
      <c r="AEC223" s="265"/>
      <c r="AED223" s="265"/>
      <c r="AEE223" s="265"/>
      <c r="AEF223" s="265"/>
      <c r="AEG223" s="265"/>
      <c r="AEH223" s="265"/>
      <c r="AEI223" s="265"/>
      <c r="AEJ223" s="265"/>
      <c r="AEK223" s="265"/>
      <c r="AEL223" s="265"/>
      <c r="AEM223" s="265"/>
      <c r="AEN223" s="265"/>
      <c r="AEO223" s="265"/>
      <c r="AEP223" s="265"/>
      <c r="AEQ223" s="265"/>
      <c r="AER223" s="265"/>
      <c r="AES223" s="265"/>
      <c r="AET223" s="265"/>
      <c r="AEU223" s="265"/>
      <c r="AEV223" s="265"/>
      <c r="AEW223" s="265"/>
      <c r="AEX223" s="265"/>
      <c r="AEY223" s="265"/>
      <c r="AEZ223" s="265"/>
      <c r="AFA223" s="265"/>
      <c r="AFB223" s="265"/>
      <c r="AFC223" s="265"/>
      <c r="AFD223" s="265"/>
      <c r="AFE223" s="265"/>
      <c r="AFF223" s="265"/>
      <c r="AFG223" s="265"/>
      <c r="AFH223" s="265"/>
      <c r="AFI223" s="265"/>
      <c r="AFJ223" s="265"/>
      <c r="AFK223" s="265"/>
      <c r="AFL223" s="265"/>
      <c r="AFM223" s="265"/>
      <c r="AFN223" s="265"/>
      <c r="AFO223" s="265"/>
      <c r="AFP223" s="265"/>
      <c r="AFQ223" s="265"/>
      <c r="AFR223" s="265"/>
      <c r="AFS223" s="265"/>
      <c r="AFT223" s="265"/>
      <c r="AFU223" s="265"/>
      <c r="AFV223" s="265"/>
      <c r="AFW223" s="265"/>
      <c r="AFX223" s="265"/>
      <c r="AFY223" s="265"/>
      <c r="AFZ223" s="265"/>
      <c r="AGA223" s="265"/>
      <c r="AGB223" s="265"/>
      <c r="AGC223" s="265"/>
      <c r="AGD223" s="265"/>
      <c r="AGE223" s="265"/>
      <c r="AGF223" s="265"/>
      <c r="AGG223" s="265"/>
      <c r="AGH223" s="265"/>
      <c r="AGI223" s="265"/>
      <c r="AGJ223" s="265"/>
      <c r="AGK223" s="265"/>
      <c r="AGL223" s="265"/>
      <c r="AGM223" s="265"/>
      <c r="AGN223" s="265"/>
      <c r="AGO223" s="265"/>
      <c r="AGP223" s="265"/>
      <c r="AGQ223" s="265"/>
      <c r="AGR223" s="265"/>
      <c r="AGS223" s="265"/>
      <c r="AGT223" s="265"/>
      <c r="AGU223" s="265"/>
      <c r="AGV223" s="265"/>
      <c r="AGW223" s="265"/>
      <c r="AGX223" s="265"/>
      <c r="AGY223" s="265"/>
      <c r="AGZ223" s="265"/>
      <c r="AHA223" s="265"/>
      <c r="AHB223" s="265"/>
      <c r="AHC223" s="265"/>
      <c r="AHD223" s="265"/>
      <c r="AHE223" s="265"/>
      <c r="AHF223" s="265"/>
      <c r="AHG223" s="265"/>
      <c r="AHH223" s="265"/>
      <c r="AHI223" s="265"/>
      <c r="AHJ223" s="265"/>
      <c r="AHK223" s="265"/>
      <c r="AHL223" s="265"/>
      <c r="AHM223" s="265"/>
      <c r="AHN223" s="265"/>
      <c r="AHO223" s="265"/>
      <c r="AHP223" s="265"/>
      <c r="AHQ223" s="265"/>
      <c r="AHR223" s="265"/>
      <c r="AHS223" s="265"/>
      <c r="AHT223" s="265"/>
      <c r="AHU223" s="265"/>
      <c r="AHV223" s="265"/>
      <c r="AHW223" s="265"/>
      <c r="AHX223" s="265"/>
      <c r="AHY223" s="265"/>
      <c r="AHZ223" s="265"/>
      <c r="AIA223" s="265"/>
      <c r="AIB223" s="265"/>
      <c r="AIC223" s="265"/>
      <c r="AID223" s="265"/>
      <c r="AIE223" s="265"/>
      <c r="AIF223" s="265"/>
      <c r="AIG223" s="265"/>
      <c r="AIH223" s="265"/>
      <c r="AII223" s="265"/>
      <c r="AIJ223" s="265"/>
      <c r="AIK223" s="265"/>
      <c r="AIL223" s="265"/>
      <c r="AIM223" s="265"/>
      <c r="AIN223" s="265"/>
      <c r="AIO223" s="265"/>
      <c r="AIP223" s="265"/>
      <c r="AIQ223" s="265"/>
      <c r="AIR223" s="265"/>
      <c r="AIS223" s="265"/>
      <c r="AIT223" s="265"/>
      <c r="AIU223" s="265"/>
      <c r="AIV223" s="265"/>
      <c r="AIW223" s="265"/>
      <c r="AIX223" s="265"/>
      <c r="AIY223" s="265"/>
      <c r="AIZ223" s="265"/>
      <c r="AJA223" s="265"/>
      <c r="AJB223" s="265"/>
      <c r="AJC223" s="265"/>
      <c r="AJD223" s="265"/>
      <c r="AJE223" s="265"/>
      <c r="AJF223" s="265"/>
      <c r="AJG223" s="265"/>
      <c r="AJH223" s="265"/>
      <c r="AJI223" s="265"/>
      <c r="AJJ223" s="265"/>
      <c r="AJK223" s="265"/>
      <c r="AJL223" s="265"/>
      <c r="AJM223" s="265"/>
      <c r="AJN223" s="265"/>
      <c r="AJO223" s="265"/>
      <c r="AJP223" s="265"/>
      <c r="AJQ223" s="265"/>
      <c r="AJR223" s="265"/>
      <c r="AJS223" s="265"/>
      <c r="AJT223" s="265"/>
      <c r="AJU223" s="265"/>
      <c r="AJV223" s="265"/>
      <c r="AJW223" s="265"/>
      <c r="AJX223" s="265"/>
      <c r="AJY223" s="265"/>
      <c r="AJZ223" s="265"/>
      <c r="AKA223" s="265"/>
      <c r="AKB223" s="265"/>
      <c r="AKC223" s="265"/>
      <c r="AKD223" s="265"/>
      <c r="AKE223" s="265"/>
      <c r="AKF223" s="265"/>
      <c r="AKG223" s="265"/>
      <c r="AKH223" s="265"/>
      <c r="AKI223" s="265"/>
      <c r="AKJ223" s="265"/>
      <c r="AKK223" s="265"/>
      <c r="AKL223" s="265"/>
      <c r="AKM223" s="265"/>
      <c r="AKN223" s="265"/>
      <c r="AKO223" s="265"/>
      <c r="AKP223" s="265"/>
      <c r="AKQ223" s="265"/>
      <c r="AKR223" s="265"/>
      <c r="AKS223" s="265"/>
      <c r="AKT223" s="265"/>
      <c r="AKU223" s="265"/>
      <c r="AKV223" s="265"/>
      <c r="AKW223" s="265"/>
      <c r="AKX223" s="265"/>
      <c r="AKY223" s="265"/>
      <c r="AKZ223" s="265"/>
      <c r="ALA223" s="265"/>
      <c r="ALB223" s="265"/>
      <c r="ALC223" s="265"/>
      <c r="ALD223" s="265"/>
      <c r="ALE223" s="265"/>
      <c r="ALF223" s="265"/>
      <c r="ALG223" s="265"/>
      <c r="ALH223" s="265"/>
      <c r="ALI223" s="265"/>
      <c r="ALJ223" s="265"/>
      <c r="ALK223" s="265"/>
      <c r="ALL223" s="265"/>
      <c r="ALM223" s="265"/>
      <c r="ALN223" s="265"/>
      <c r="ALO223" s="265"/>
      <c r="ALP223" s="265"/>
      <c r="ALQ223" s="265"/>
      <c r="ALR223" s="265"/>
      <c r="ALS223" s="265"/>
      <c r="ALT223" s="265"/>
      <c r="ALU223" s="265"/>
      <c r="ALV223" s="265"/>
      <c r="ALW223" s="265"/>
      <c r="ALX223" s="265"/>
      <c r="ALY223" s="265"/>
      <c r="ALZ223" s="265"/>
      <c r="AMA223" s="265"/>
      <c r="AMB223" s="265"/>
      <c r="AMC223" s="265"/>
      <c r="AMD223" s="265"/>
      <c r="AME223" s="265"/>
      <c r="AMF223" s="265"/>
      <c r="AMG223" s="265"/>
      <c r="AMH223" s="265"/>
      <c r="AMI223" s="265"/>
      <c r="AMJ223" s="265"/>
      <c r="AMK223" s="265"/>
    </row>
    <row r="227" spans="1:1025" s="303" customFormat="1" ht="21.6" customHeight="1">
      <c r="A227" s="343"/>
      <c r="B227" s="344"/>
      <c r="C227" s="343"/>
      <c r="D227" s="345"/>
      <c r="E227" s="345"/>
      <c r="F227" s="343"/>
      <c r="G227" s="346"/>
      <c r="H227" s="346"/>
      <c r="I227" s="347"/>
      <c r="J227" s="347"/>
      <c r="K227" s="264"/>
      <c r="L227" s="264"/>
      <c r="M227" s="264"/>
      <c r="N227" s="264"/>
      <c r="O227" s="264"/>
      <c r="P227" s="264"/>
      <c r="Q227" s="264"/>
      <c r="R227" s="264"/>
      <c r="S227" s="264"/>
      <c r="T227" s="264"/>
      <c r="U227" s="264"/>
      <c r="V227" s="264"/>
      <c r="W227" s="264"/>
      <c r="X227" s="264"/>
      <c r="Y227" s="264"/>
      <c r="Z227" s="264"/>
      <c r="AA227" s="264"/>
      <c r="AB227" s="264"/>
      <c r="AC227" s="264"/>
      <c r="AD227" s="264"/>
      <c r="AE227" s="265"/>
      <c r="AF227" s="265"/>
      <c r="AG227" s="265"/>
      <c r="AH227" s="265"/>
      <c r="AI227" s="265"/>
      <c r="AJ227" s="265"/>
      <c r="AK227" s="265"/>
      <c r="AL227" s="265"/>
      <c r="AM227" s="265"/>
      <c r="AN227" s="265"/>
      <c r="AO227" s="265"/>
      <c r="AP227" s="265"/>
      <c r="AQ227" s="265"/>
      <c r="AR227" s="265"/>
      <c r="AS227" s="265"/>
      <c r="AT227" s="265"/>
      <c r="AU227" s="265"/>
      <c r="AV227" s="265"/>
      <c r="AW227" s="265"/>
      <c r="AX227" s="265"/>
      <c r="AY227" s="265"/>
      <c r="AZ227" s="265"/>
      <c r="BA227" s="265"/>
      <c r="BB227" s="265"/>
      <c r="BC227" s="265"/>
      <c r="BD227" s="265"/>
      <c r="BE227" s="265"/>
      <c r="BF227" s="265"/>
      <c r="BG227" s="265"/>
      <c r="BH227" s="265"/>
      <c r="BI227" s="265"/>
      <c r="BJ227" s="265"/>
      <c r="BK227" s="265"/>
      <c r="BL227" s="265"/>
      <c r="BM227" s="265"/>
      <c r="BN227" s="265"/>
      <c r="BO227" s="265"/>
      <c r="BP227" s="265"/>
      <c r="BQ227" s="265"/>
      <c r="BR227" s="265"/>
      <c r="BS227" s="265"/>
      <c r="BT227" s="265"/>
      <c r="BU227" s="265"/>
      <c r="BV227" s="265"/>
      <c r="BW227" s="265"/>
      <c r="BX227" s="265"/>
      <c r="BY227" s="265"/>
      <c r="BZ227" s="265"/>
      <c r="CA227" s="265"/>
      <c r="CB227" s="265"/>
      <c r="CC227" s="265"/>
      <c r="CD227" s="265"/>
      <c r="CE227" s="265"/>
      <c r="CF227" s="265"/>
      <c r="CG227" s="265"/>
      <c r="CH227" s="265"/>
      <c r="CI227" s="265"/>
      <c r="CJ227" s="265"/>
      <c r="CK227" s="265"/>
      <c r="CL227" s="265"/>
      <c r="CM227" s="265"/>
      <c r="CN227" s="265"/>
      <c r="CO227" s="265"/>
      <c r="CP227" s="265"/>
      <c r="CQ227" s="265"/>
      <c r="CR227" s="265"/>
      <c r="CS227" s="265"/>
      <c r="CT227" s="265"/>
      <c r="CU227" s="265"/>
      <c r="CV227" s="265"/>
      <c r="CW227" s="265"/>
      <c r="CX227" s="265"/>
      <c r="CY227" s="265"/>
      <c r="CZ227" s="265"/>
      <c r="DA227" s="265"/>
      <c r="DB227" s="265"/>
      <c r="DC227" s="265"/>
      <c r="DD227" s="265"/>
      <c r="DE227" s="265"/>
      <c r="DF227" s="265"/>
      <c r="DG227" s="265"/>
      <c r="DH227" s="265"/>
      <c r="DI227" s="265"/>
      <c r="DJ227" s="265"/>
      <c r="DK227" s="265"/>
      <c r="DL227" s="265"/>
      <c r="DM227" s="265"/>
      <c r="DN227" s="265"/>
      <c r="DO227" s="265"/>
      <c r="DP227" s="265"/>
      <c r="DQ227" s="265"/>
      <c r="DR227" s="265"/>
      <c r="DS227" s="265"/>
      <c r="DT227" s="265"/>
      <c r="DU227" s="265"/>
      <c r="DV227" s="265"/>
      <c r="DW227" s="265"/>
      <c r="DX227" s="265"/>
      <c r="DY227" s="265"/>
      <c r="DZ227" s="265"/>
      <c r="EA227" s="265"/>
      <c r="EB227" s="265"/>
      <c r="EC227" s="265"/>
      <c r="ED227" s="265"/>
      <c r="EE227" s="265"/>
      <c r="EF227" s="265"/>
      <c r="EG227" s="265"/>
      <c r="EH227" s="265"/>
      <c r="EI227" s="265"/>
      <c r="EJ227" s="265"/>
      <c r="EK227" s="265"/>
      <c r="EL227" s="265"/>
      <c r="EM227" s="265"/>
      <c r="EN227" s="265"/>
      <c r="EO227" s="265"/>
      <c r="EP227" s="265"/>
      <c r="EQ227" s="265"/>
      <c r="ER227" s="265"/>
      <c r="ES227" s="265"/>
      <c r="ET227" s="265"/>
      <c r="EU227" s="265"/>
      <c r="EV227" s="265"/>
      <c r="EW227" s="265"/>
      <c r="EX227" s="265"/>
      <c r="EY227" s="265"/>
      <c r="EZ227" s="265"/>
      <c r="FA227" s="265"/>
      <c r="FB227" s="265"/>
      <c r="FC227" s="265"/>
      <c r="FD227" s="265"/>
      <c r="FE227" s="265"/>
      <c r="FF227" s="265"/>
      <c r="FG227" s="265"/>
      <c r="FH227" s="265"/>
      <c r="FI227" s="265"/>
      <c r="FJ227" s="265"/>
      <c r="FK227" s="265"/>
      <c r="FL227" s="265"/>
      <c r="FM227" s="265"/>
      <c r="FN227" s="265"/>
      <c r="FO227" s="265"/>
      <c r="FP227" s="265"/>
      <c r="FQ227" s="265"/>
      <c r="FR227" s="265"/>
      <c r="FS227" s="265"/>
      <c r="FT227" s="265"/>
      <c r="FU227" s="265"/>
      <c r="FV227" s="265"/>
      <c r="FW227" s="265"/>
      <c r="FX227" s="265"/>
      <c r="FY227" s="265"/>
      <c r="FZ227" s="265"/>
      <c r="GA227" s="265"/>
      <c r="GB227" s="265"/>
      <c r="GC227" s="265"/>
      <c r="GD227" s="265"/>
      <c r="GE227" s="265"/>
      <c r="GF227" s="265"/>
      <c r="GG227" s="265"/>
      <c r="GH227" s="265"/>
      <c r="GI227" s="265"/>
      <c r="GJ227" s="265"/>
      <c r="GK227" s="265"/>
      <c r="GL227" s="265"/>
      <c r="GM227" s="265"/>
      <c r="GN227" s="265"/>
      <c r="GO227" s="265"/>
      <c r="GP227" s="265"/>
      <c r="GQ227" s="265"/>
      <c r="GR227" s="265"/>
      <c r="GS227" s="265"/>
      <c r="GT227" s="265"/>
      <c r="GU227" s="265"/>
      <c r="GV227" s="265"/>
      <c r="GW227" s="265"/>
      <c r="GX227" s="265"/>
      <c r="GY227" s="265"/>
      <c r="GZ227" s="265"/>
      <c r="HA227" s="265"/>
      <c r="HB227" s="265"/>
      <c r="HC227" s="265"/>
      <c r="HD227" s="265"/>
      <c r="HE227" s="265"/>
      <c r="HF227" s="265"/>
      <c r="HG227" s="265"/>
      <c r="HH227" s="265"/>
      <c r="HI227" s="265"/>
      <c r="HJ227" s="265"/>
      <c r="HK227" s="265"/>
      <c r="HL227" s="265"/>
      <c r="HM227" s="265"/>
      <c r="HN227" s="265"/>
      <c r="HO227" s="265"/>
      <c r="HP227" s="265"/>
      <c r="HQ227" s="265"/>
      <c r="HR227" s="265"/>
      <c r="HS227" s="265"/>
      <c r="HT227" s="265"/>
      <c r="HU227" s="265"/>
      <c r="HV227" s="265"/>
      <c r="HW227" s="265"/>
      <c r="HX227" s="265"/>
      <c r="HY227" s="265"/>
      <c r="HZ227" s="265"/>
      <c r="IA227" s="265"/>
      <c r="IB227" s="265"/>
      <c r="IC227" s="265"/>
      <c r="ID227" s="265"/>
      <c r="IE227" s="265"/>
      <c r="IF227" s="265"/>
      <c r="IG227" s="265"/>
      <c r="IH227" s="265"/>
      <c r="II227" s="265"/>
      <c r="IJ227" s="265"/>
      <c r="IK227" s="265"/>
      <c r="IL227" s="265"/>
      <c r="IM227" s="265"/>
      <c r="IN227" s="265"/>
      <c r="IO227" s="265"/>
      <c r="IP227" s="265"/>
      <c r="IQ227" s="265"/>
      <c r="IR227" s="265"/>
      <c r="IS227" s="265"/>
      <c r="IT227" s="265"/>
      <c r="IU227" s="265"/>
      <c r="IV227" s="265"/>
      <c r="IW227" s="265"/>
      <c r="IX227" s="265"/>
      <c r="IY227" s="265"/>
      <c r="IZ227" s="265"/>
      <c r="JA227" s="265"/>
      <c r="JB227" s="265"/>
      <c r="JC227" s="265"/>
      <c r="JD227" s="265"/>
      <c r="JE227" s="265"/>
      <c r="JF227" s="265"/>
      <c r="JG227" s="265"/>
      <c r="JH227" s="265"/>
      <c r="JI227" s="265"/>
      <c r="JJ227" s="265"/>
      <c r="JK227" s="265"/>
      <c r="JL227" s="265"/>
      <c r="JM227" s="265"/>
      <c r="JN227" s="265"/>
      <c r="JO227" s="265"/>
      <c r="JP227" s="265"/>
      <c r="JQ227" s="265"/>
      <c r="JR227" s="265"/>
      <c r="JS227" s="265"/>
      <c r="JT227" s="265"/>
      <c r="JU227" s="265"/>
      <c r="JV227" s="265"/>
      <c r="JW227" s="265"/>
      <c r="JX227" s="265"/>
      <c r="JY227" s="265"/>
      <c r="JZ227" s="265"/>
      <c r="KA227" s="265"/>
      <c r="KB227" s="265"/>
      <c r="KC227" s="265"/>
      <c r="KD227" s="265"/>
      <c r="KE227" s="265"/>
      <c r="KF227" s="265"/>
      <c r="KG227" s="265"/>
      <c r="KH227" s="265"/>
      <c r="KI227" s="265"/>
      <c r="KJ227" s="265"/>
      <c r="KK227" s="265"/>
      <c r="KL227" s="265"/>
      <c r="KM227" s="265"/>
      <c r="KN227" s="265"/>
      <c r="KO227" s="265"/>
      <c r="KP227" s="265"/>
      <c r="KQ227" s="265"/>
      <c r="KR227" s="265"/>
      <c r="KS227" s="265"/>
      <c r="KT227" s="265"/>
      <c r="KU227" s="265"/>
      <c r="KV227" s="265"/>
      <c r="KW227" s="265"/>
      <c r="KX227" s="265"/>
      <c r="KY227" s="265"/>
      <c r="KZ227" s="265"/>
      <c r="LA227" s="265"/>
      <c r="LB227" s="265"/>
      <c r="LC227" s="265"/>
      <c r="LD227" s="265"/>
      <c r="LE227" s="265"/>
      <c r="LF227" s="265"/>
      <c r="LG227" s="265"/>
      <c r="LH227" s="265"/>
      <c r="LI227" s="265"/>
      <c r="LJ227" s="265"/>
      <c r="LK227" s="265"/>
      <c r="LL227" s="265"/>
      <c r="LM227" s="265"/>
      <c r="LN227" s="265"/>
      <c r="LO227" s="265"/>
      <c r="LP227" s="265"/>
      <c r="LQ227" s="265"/>
      <c r="LR227" s="265"/>
      <c r="LS227" s="265"/>
      <c r="LT227" s="265"/>
      <c r="LU227" s="265"/>
      <c r="LV227" s="265"/>
      <c r="LW227" s="265"/>
      <c r="LX227" s="265"/>
      <c r="LY227" s="265"/>
      <c r="LZ227" s="265"/>
      <c r="MA227" s="265"/>
      <c r="MB227" s="265"/>
      <c r="MC227" s="265"/>
      <c r="MD227" s="265"/>
      <c r="ME227" s="265"/>
      <c r="MF227" s="265"/>
      <c r="MG227" s="265"/>
      <c r="MH227" s="265"/>
      <c r="MI227" s="265"/>
      <c r="MJ227" s="265"/>
      <c r="MK227" s="265"/>
      <c r="ML227" s="265"/>
      <c r="MM227" s="265"/>
      <c r="MN227" s="265"/>
      <c r="MO227" s="265"/>
      <c r="MP227" s="265"/>
      <c r="MQ227" s="265"/>
      <c r="MR227" s="265"/>
      <c r="MS227" s="265"/>
      <c r="MT227" s="265"/>
      <c r="MU227" s="265"/>
      <c r="MV227" s="265"/>
      <c r="MW227" s="265"/>
      <c r="MX227" s="265"/>
      <c r="MY227" s="265"/>
      <c r="MZ227" s="265"/>
      <c r="NA227" s="265"/>
      <c r="NB227" s="265"/>
      <c r="NC227" s="265"/>
      <c r="ND227" s="265"/>
      <c r="NE227" s="265"/>
      <c r="NF227" s="265"/>
      <c r="NG227" s="265"/>
      <c r="NH227" s="265"/>
      <c r="NI227" s="265"/>
      <c r="NJ227" s="265"/>
      <c r="NK227" s="265"/>
      <c r="NL227" s="265"/>
      <c r="NM227" s="265"/>
      <c r="NN227" s="265"/>
      <c r="NO227" s="265"/>
      <c r="NP227" s="265"/>
      <c r="NQ227" s="265"/>
      <c r="NR227" s="265"/>
      <c r="NS227" s="265"/>
      <c r="NT227" s="265"/>
      <c r="NU227" s="265"/>
      <c r="NV227" s="265"/>
      <c r="NW227" s="265"/>
      <c r="NX227" s="265"/>
      <c r="NY227" s="265"/>
      <c r="NZ227" s="265"/>
      <c r="OA227" s="265"/>
      <c r="OB227" s="265"/>
      <c r="OC227" s="265"/>
      <c r="OD227" s="265"/>
      <c r="OE227" s="265"/>
      <c r="OF227" s="265"/>
      <c r="OG227" s="265"/>
      <c r="OH227" s="265"/>
      <c r="OI227" s="265"/>
      <c r="OJ227" s="265"/>
      <c r="OK227" s="265"/>
      <c r="OL227" s="265"/>
      <c r="OM227" s="265"/>
      <c r="ON227" s="265"/>
      <c r="OO227" s="265"/>
      <c r="OP227" s="265"/>
      <c r="OQ227" s="265"/>
      <c r="OR227" s="265"/>
      <c r="OS227" s="265"/>
      <c r="OT227" s="265"/>
      <c r="OU227" s="265"/>
      <c r="OV227" s="265"/>
      <c r="OW227" s="265"/>
      <c r="OX227" s="265"/>
      <c r="OY227" s="265"/>
      <c r="OZ227" s="265"/>
      <c r="PA227" s="265"/>
      <c r="PB227" s="265"/>
      <c r="PC227" s="265"/>
      <c r="PD227" s="265"/>
      <c r="PE227" s="265"/>
      <c r="PF227" s="265"/>
      <c r="PG227" s="265"/>
      <c r="PH227" s="265"/>
      <c r="PI227" s="265"/>
      <c r="PJ227" s="265"/>
      <c r="PK227" s="265"/>
      <c r="PL227" s="265"/>
      <c r="PM227" s="265"/>
      <c r="PN227" s="265"/>
      <c r="PO227" s="265"/>
      <c r="PP227" s="265"/>
      <c r="PQ227" s="265"/>
      <c r="PR227" s="265"/>
      <c r="PS227" s="265"/>
      <c r="PT227" s="265"/>
      <c r="PU227" s="265"/>
      <c r="PV227" s="265"/>
      <c r="PW227" s="265"/>
      <c r="PX227" s="265"/>
      <c r="PY227" s="265"/>
      <c r="PZ227" s="265"/>
      <c r="QA227" s="265"/>
      <c r="QB227" s="265"/>
      <c r="QC227" s="265"/>
      <c r="QD227" s="265"/>
      <c r="QE227" s="265"/>
      <c r="QF227" s="265"/>
      <c r="QG227" s="265"/>
      <c r="QH227" s="265"/>
      <c r="QI227" s="265"/>
      <c r="QJ227" s="265"/>
      <c r="QK227" s="265"/>
      <c r="QL227" s="265"/>
      <c r="QM227" s="265"/>
      <c r="QN227" s="265"/>
      <c r="QO227" s="265"/>
      <c r="QP227" s="265"/>
      <c r="QQ227" s="265"/>
      <c r="QR227" s="265"/>
      <c r="QS227" s="265"/>
      <c r="QT227" s="265"/>
      <c r="QU227" s="265"/>
      <c r="QV227" s="265"/>
      <c r="QW227" s="265"/>
      <c r="QX227" s="265"/>
      <c r="QY227" s="265"/>
      <c r="QZ227" s="265"/>
      <c r="RA227" s="265"/>
      <c r="RB227" s="265"/>
      <c r="RC227" s="265"/>
      <c r="RD227" s="265"/>
      <c r="RE227" s="265"/>
      <c r="RF227" s="265"/>
      <c r="RG227" s="265"/>
      <c r="RH227" s="265"/>
      <c r="RI227" s="265"/>
      <c r="RJ227" s="265"/>
      <c r="RK227" s="265"/>
      <c r="RL227" s="265"/>
      <c r="RM227" s="265"/>
      <c r="RN227" s="265"/>
      <c r="RO227" s="265"/>
      <c r="RP227" s="265"/>
      <c r="RQ227" s="265"/>
      <c r="RR227" s="265"/>
      <c r="RS227" s="265"/>
      <c r="RT227" s="265"/>
      <c r="RU227" s="265"/>
      <c r="RV227" s="265"/>
      <c r="RW227" s="265"/>
      <c r="RX227" s="265"/>
      <c r="RY227" s="265"/>
      <c r="RZ227" s="265"/>
      <c r="SA227" s="265"/>
      <c r="SB227" s="265"/>
      <c r="SC227" s="265"/>
      <c r="SD227" s="265"/>
      <c r="SE227" s="265"/>
      <c r="SF227" s="265"/>
      <c r="SG227" s="265"/>
      <c r="SH227" s="265"/>
      <c r="SI227" s="265"/>
      <c r="SJ227" s="265"/>
      <c r="SK227" s="265"/>
      <c r="SL227" s="265"/>
      <c r="SM227" s="265"/>
      <c r="SN227" s="265"/>
      <c r="SO227" s="265"/>
      <c r="SP227" s="265"/>
      <c r="SQ227" s="265"/>
      <c r="SR227" s="265"/>
      <c r="SS227" s="265"/>
      <c r="ST227" s="265"/>
      <c r="SU227" s="265"/>
      <c r="SV227" s="265"/>
      <c r="SW227" s="265"/>
      <c r="SX227" s="265"/>
      <c r="SY227" s="265"/>
      <c r="SZ227" s="265"/>
      <c r="TA227" s="265"/>
      <c r="TB227" s="265"/>
      <c r="TC227" s="265"/>
      <c r="TD227" s="265"/>
      <c r="TE227" s="265"/>
      <c r="TF227" s="265"/>
      <c r="TG227" s="265"/>
      <c r="TH227" s="265"/>
      <c r="TI227" s="265"/>
      <c r="TJ227" s="265"/>
      <c r="TK227" s="265"/>
      <c r="TL227" s="265"/>
      <c r="TM227" s="265"/>
      <c r="TN227" s="265"/>
      <c r="TO227" s="265"/>
      <c r="TP227" s="265"/>
      <c r="TQ227" s="265"/>
      <c r="TR227" s="265"/>
      <c r="TS227" s="265"/>
      <c r="TT227" s="265"/>
      <c r="TU227" s="265"/>
      <c r="TV227" s="265"/>
      <c r="TW227" s="265"/>
      <c r="TX227" s="265"/>
      <c r="TY227" s="265"/>
      <c r="TZ227" s="265"/>
      <c r="UA227" s="265"/>
      <c r="UB227" s="265"/>
      <c r="UC227" s="265"/>
      <c r="UD227" s="265"/>
      <c r="UE227" s="265"/>
      <c r="UF227" s="265"/>
      <c r="UG227" s="265"/>
      <c r="UH227" s="265"/>
      <c r="UI227" s="265"/>
      <c r="UJ227" s="265"/>
      <c r="UK227" s="265"/>
      <c r="UL227" s="265"/>
      <c r="UM227" s="265"/>
      <c r="UN227" s="265"/>
      <c r="UO227" s="265"/>
      <c r="UP227" s="265"/>
      <c r="UQ227" s="265"/>
      <c r="UR227" s="265"/>
      <c r="US227" s="265"/>
      <c r="UT227" s="265"/>
      <c r="UU227" s="265"/>
      <c r="UV227" s="265"/>
      <c r="UW227" s="265"/>
      <c r="UX227" s="265"/>
      <c r="UY227" s="265"/>
      <c r="UZ227" s="265"/>
      <c r="VA227" s="265"/>
      <c r="VB227" s="265"/>
      <c r="VC227" s="265"/>
      <c r="VD227" s="265"/>
      <c r="VE227" s="265"/>
      <c r="VF227" s="265"/>
      <c r="VG227" s="265"/>
      <c r="VH227" s="265"/>
      <c r="VI227" s="265"/>
      <c r="VJ227" s="265"/>
      <c r="VK227" s="265"/>
      <c r="VL227" s="265"/>
      <c r="VM227" s="265"/>
      <c r="VN227" s="265"/>
      <c r="VO227" s="265"/>
      <c r="VP227" s="265"/>
      <c r="VQ227" s="265"/>
      <c r="VR227" s="265"/>
      <c r="VS227" s="265"/>
      <c r="VT227" s="265"/>
      <c r="VU227" s="265"/>
      <c r="VV227" s="265"/>
      <c r="VW227" s="265"/>
      <c r="VX227" s="265"/>
      <c r="VY227" s="265"/>
      <c r="VZ227" s="265"/>
      <c r="WA227" s="265"/>
      <c r="WB227" s="265"/>
      <c r="WC227" s="265"/>
      <c r="WD227" s="265"/>
      <c r="WE227" s="265"/>
      <c r="WF227" s="265"/>
      <c r="WG227" s="265"/>
      <c r="WH227" s="265"/>
      <c r="WI227" s="265"/>
      <c r="WJ227" s="265"/>
      <c r="WK227" s="265"/>
      <c r="WL227" s="265"/>
      <c r="WM227" s="265"/>
      <c r="WN227" s="265"/>
      <c r="WO227" s="265"/>
      <c r="WP227" s="265"/>
      <c r="WQ227" s="265"/>
      <c r="WR227" s="265"/>
      <c r="WS227" s="265"/>
      <c r="WT227" s="265"/>
      <c r="WU227" s="265"/>
      <c r="WV227" s="265"/>
      <c r="WW227" s="265"/>
      <c r="WX227" s="265"/>
      <c r="WY227" s="265"/>
      <c r="WZ227" s="265"/>
      <c r="XA227" s="265"/>
      <c r="XB227" s="265"/>
      <c r="XC227" s="265"/>
      <c r="XD227" s="265"/>
      <c r="XE227" s="265"/>
      <c r="XF227" s="265"/>
      <c r="XG227" s="265"/>
      <c r="XH227" s="265"/>
      <c r="XI227" s="265"/>
      <c r="XJ227" s="265"/>
      <c r="XK227" s="265"/>
      <c r="XL227" s="265"/>
      <c r="XM227" s="265"/>
      <c r="XN227" s="265"/>
      <c r="XO227" s="265"/>
      <c r="XP227" s="265"/>
      <c r="XQ227" s="265"/>
      <c r="XR227" s="265"/>
      <c r="XS227" s="265"/>
      <c r="XT227" s="265"/>
      <c r="XU227" s="265"/>
      <c r="XV227" s="265"/>
      <c r="XW227" s="265"/>
      <c r="XX227" s="265"/>
      <c r="XY227" s="265"/>
      <c r="XZ227" s="265"/>
      <c r="YA227" s="265"/>
      <c r="YB227" s="265"/>
      <c r="YC227" s="265"/>
      <c r="YD227" s="265"/>
      <c r="YE227" s="265"/>
      <c r="YF227" s="265"/>
      <c r="YG227" s="265"/>
      <c r="YH227" s="265"/>
      <c r="YI227" s="265"/>
      <c r="YJ227" s="265"/>
      <c r="YK227" s="265"/>
      <c r="YL227" s="265"/>
      <c r="YM227" s="265"/>
      <c r="YN227" s="265"/>
      <c r="YO227" s="265"/>
      <c r="YP227" s="265"/>
      <c r="YQ227" s="265"/>
      <c r="YR227" s="265"/>
      <c r="YS227" s="265"/>
      <c r="YT227" s="265"/>
      <c r="YU227" s="265"/>
      <c r="YV227" s="265"/>
      <c r="YW227" s="265"/>
      <c r="YX227" s="265"/>
      <c r="YY227" s="265"/>
      <c r="YZ227" s="265"/>
      <c r="ZA227" s="265"/>
      <c r="ZB227" s="265"/>
      <c r="ZC227" s="265"/>
      <c r="ZD227" s="265"/>
      <c r="ZE227" s="265"/>
      <c r="ZF227" s="265"/>
      <c r="ZG227" s="265"/>
      <c r="ZH227" s="265"/>
      <c r="ZI227" s="265"/>
      <c r="ZJ227" s="265"/>
      <c r="ZK227" s="265"/>
      <c r="ZL227" s="265"/>
      <c r="ZM227" s="265"/>
      <c r="ZN227" s="265"/>
      <c r="ZO227" s="265"/>
      <c r="ZP227" s="265"/>
      <c r="ZQ227" s="265"/>
      <c r="ZR227" s="265"/>
      <c r="ZS227" s="265"/>
      <c r="ZT227" s="265"/>
      <c r="ZU227" s="265"/>
      <c r="ZV227" s="265"/>
      <c r="ZW227" s="265"/>
      <c r="ZX227" s="265"/>
      <c r="ZY227" s="265"/>
      <c r="ZZ227" s="265"/>
      <c r="AAA227" s="265"/>
      <c r="AAB227" s="265"/>
      <c r="AAC227" s="265"/>
      <c r="AAD227" s="265"/>
      <c r="AAE227" s="265"/>
      <c r="AAF227" s="265"/>
      <c r="AAG227" s="265"/>
      <c r="AAH227" s="265"/>
      <c r="AAI227" s="265"/>
      <c r="AAJ227" s="265"/>
      <c r="AAK227" s="265"/>
      <c r="AAL227" s="265"/>
      <c r="AAM227" s="265"/>
      <c r="AAN227" s="265"/>
      <c r="AAO227" s="265"/>
      <c r="AAP227" s="265"/>
      <c r="AAQ227" s="265"/>
      <c r="AAR227" s="265"/>
      <c r="AAS227" s="265"/>
      <c r="AAT227" s="265"/>
      <c r="AAU227" s="265"/>
      <c r="AAV227" s="265"/>
      <c r="AAW227" s="265"/>
      <c r="AAX227" s="265"/>
      <c r="AAY227" s="265"/>
      <c r="AAZ227" s="265"/>
      <c r="ABA227" s="265"/>
      <c r="ABB227" s="265"/>
      <c r="ABC227" s="265"/>
      <c r="ABD227" s="265"/>
      <c r="ABE227" s="265"/>
      <c r="ABF227" s="265"/>
      <c r="ABG227" s="265"/>
      <c r="ABH227" s="265"/>
      <c r="ABI227" s="265"/>
      <c r="ABJ227" s="265"/>
      <c r="ABK227" s="265"/>
      <c r="ABL227" s="265"/>
      <c r="ABM227" s="265"/>
      <c r="ABN227" s="265"/>
      <c r="ABO227" s="265"/>
      <c r="ABP227" s="265"/>
      <c r="ABQ227" s="265"/>
      <c r="ABR227" s="265"/>
      <c r="ABS227" s="265"/>
      <c r="ABT227" s="265"/>
      <c r="ABU227" s="265"/>
      <c r="ABV227" s="265"/>
      <c r="ABW227" s="265"/>
      <c r="ABX227" s="265"/>
      <c r="ABY227" s="265"/>
      <c r="ABZ227" s="265"/>
      <c r="ACA227" s="265"/>
      <c r="ACB227" s="265"/>
      <c r="ACC227" s="265"/>
      <c r="ACD227" s="265"/>
      <c r="ACE227" s="265"/>
      <c r="ACF227" s="265"/>
      <c r="ACG227" s="265"/>
      <c r="ACH227" s="265"/>
      <c r="ACI227" s="265"/>
      <c r="ACJ227" s="265"/>
      <c r="ACK227" s="265"/>
      <c r="ACL227" s="265"/>
      <c r="ACM227" s="265"/>
      <c r="ACN227" s="265"/>
      <c r="ACO227" s="265"/>
      <c r="ACP227" s="265"/>
      <c r="ACQ227" s="265"/>
      <c r="ACR227" s="265"/>
      <c r="ACS227" s="265"/>
      <c r="ACT227" s="265"/>
      <c r="ACU227" s="265"/>
      <c r="ACV227" s="265"/>
      <c r="ACW227" s="265"/>
      <c r="ACX227" s="265"/>
      <c r="ACY227" s="265"/>
      <c r="ACZ227" s="265"/>
      <c r="ADA227" s="265"/>
      <c r="ADB227" s="265"/>
      <c r="ADC227" s="265"/>
      <c r="ADD227" s="265"/>
      <c r="ADE227" s="265"/>
      <c r="ADF227" s="265"/>
      <c r="ADG227" s="265"/>
      <c r="ADH227" s="265"/>
      <c r="ADI227" s="265"/>
      <c r="ADJ227" s="265"/>
      <c r="ADK227" s="265"/>
      <c r="ADL227" s="265"/>
      <c r="ADM227" s="265"/>
      <c r="ADN227" s="265"/>
      <c r="ADO227" s="265"/>
      <c r="ADP227" s="265"/>
      <c r="ADQ227" s="265"/>
      <c r="ADR227" s="265"/>
      <c r="ADS227" s="265"/>
      <c r="ADT227" s="265"/>
      <c r="ADU227" s="265"/>
      <c r="ADV227" s="265"/>
      <c r="ADW227" s="265"/>
      <c r="ADX227" s="265"/>
      <c r="ADY227" s="265"/>
      <c r="ADZ227" s="265"/>
      <c r="AEA227" s="265"/>
      <c r="AEB227" s="265"/>
      <c r="AEC227" s="265"/>
      <c r="AED227" s="265"/>
      <c r="AEE227" s="265"/>
      <c r="AEF227" s="265"/>
      <c r="AEG227" s="265"/>
      <c r="AEH227" s="265"/>
      <c r="AEI227" s="265"/>
      <c r="AEJ227" s="265"/>
      <c r="AEK227" s="265"/>
      <c r="AEL227" s="265"/>
      <c r="AEM227" s="265"/>
      <c r="AEN227" s="265"/>
      <c r="AEO227" s="265"/>
      <c r="AEP227" s="265"/>
      <c r="AEQ227" s="265"/>
      <c r="AER227" s="265"/>
      <c r="AES227" s="265"/>
      <c r="AET227" s="265"/>
      <c r="AEU227" s="265"/>
      <c r="AEV227" s="265"/>
      <c r="AEW227" s="265"/>
      <c r="AEX227" s="265"/>
      <c r="AEY227" s="265"/>
      <c r="AEZ227" s="265"/>
      <c r="AFA227" s="265"/>
      <c r="AFB227" s="265"/>
      <c r="AFC227" s="265"/>
      <c r="AFD227" s="265"/>
      <c r="AFE227" s="265"/>
      <c r="AFF227" s="265"/>
      <c r="AFG227" s="265"/>
      <c r="AFH227" s="265"/>
      <c r="AFI227" s="265"/>
      <c r="AFJ227" s="265"/>
      <c r="AFK227" s="265"/>
      <c r="AFL227" s="265"/>
      <c r="AFM227" s="265"/>
      <c r="AFN227" s="265"/>
      <c r="AFO227" s="265"/>
      <c r="AFP227" s="265"/>
      <c r="AFQ227" s="265"/>
      <c r="AFR227" s="265"/>
      <c r="AFS227" s="265"/>
      <c r="AFT227" s="265"/>
      <c r="AFU227" s="265"/>
      <c r="AFV227" s="265"/>
      <c r="AFW227" s="265"/>
      <c r="AFX227" s="265"/>
      <c r="AFY227" s="265"/>
      <c r="AFZ227" s="265"/>
      <c r="AGA227" s="265"/>
      <c r="AGB227" s="265"/>
      <c r="AGC227" s="265"/>
      <c r="AGD227" s="265"/>
      <c r="AGE227" s="265"/>
      <c r="AGF227" s="265"/>
      <c r="AGG227" s="265"/>
      <c r="AGH227" s="265"/>
      <c r="AGI227" s="265"/>
      <c r="AGJ227" s="265"/>
      <c r="AGK227" s="265"/>
      <c r="AGL227" s="265"/>
      <c r="AGM227" s="265"/>
      <c r="AGN227" s="265"/>
      <c r="AGO227" s="265"/>
      <c r="AGP227" s="265"/>
      <c r="AGQ227" s="265"/>
      <c r="AGR227" s="265"/>
      <c r="AGS227" s="265"/>
      <c r="AGT227" s="265"/>
      <c r="AGU227" s="265"/>
      <c r="AGV227" s="265"/>
      <c r="AGW227" s="265"/>
      <c r="AGX227" s="265"/>
      <c r="AGY227" s="265"/>
      <c r="AGZ227" s="265"/>
      <c r="AHA227" s="265"/>
      <c r="AHB227" s="265"/>
      <c r="AHC227" s="265"/>
      <c r="AHD227" s="265"/>
      <c r="AHE227" s="265"/>
      <c r="AHF227" s="265"/>
      <c r="AHG227" s="265"/>
      <c r="AHH227" s="265"/>
      <c r="AHI227" s="265"/>
      <c r="AHJ227" s="265"/>
      <c r="AHK227" s="265"/>
      <c r="AHL227" s="265"/>
      <c r="AHM227" s="265"/>
      <c r="AHN227" s="265"/>
      <c r="AHO227" s="265"/>
      <c r="AHP227" s="265"/>
      <c r="AHQ227" s="265"/>
      <c r="AHR227" s="265"/>
      <c r="AHS227" s="265"/>
      <c r="AHT227" s="265"/>
      <c r="AHU227" s="265"/>
      <c r="AHV227" s="265"/>
      <c r="AHW227" s="265"/>
      <c r="AHX227" s="265"/>
      <c r="AHY227" s="265"/>
      <c r="AHZ227" s="265"/>
      <c r="AIA227" s="265"/>
      <c r="AIB227" s="265"/>
      <c r="AIC227" s="265"/>
      <c r="AID227" s="265"/>
      <c r="AIE227" s="265"/>
      <c r="AIF227" s="265"/>
      <c r="AIG227" s="265"/>
      <c r="AIH227" s="265"/>
      <c r="AII227" s="265"/>
      <c r="AIJ227" s="265"/>
      <c r="AIK227" s="265"/>
      <c r="AIL227" s="265"/>
      <c r="AIM227" s="265"/>
      <c r="AIN227" s="265"/>
      <c r="AIO227" s="265"/>
      <c r="AIP227" s="265"/>
      <c r="AIQ227" s="265"/>
      <c r="AIR227" s="265"/>
      <c r="AIS227" s="265"/>
      <c r="AIT227" s="265"/>
      <c r="AIU227" s="265"/>
      <c r="AIV227" s="265"/>
      <c r="AIW227" s="265"/>
      <c r="AIX227" s="265"/>
      <c r="AIY227" s="265"/>
      <c r="AIZ227" s="265"/>
      <c r="AJA227" s="265"/>
      <c r="AJB227" s="265"/>
      <c r="AJC227" s="265"/>
      <c r="AJD227" s="265"/>
      <c r="AJE227" s="265"/>
      <c r="AJF227" s="265"/>
      <c r="AJG227" s="265"/>
      <c r="AJH227" s="265"/>
      <c r="AJI227" s="265"/>
      <c r="AJJ227" s="265"/>
      <c r="AJK227" s="265"/>
      <c r="AJL227" s="265"/>
      <c r="AJM227" s="265"/>
      <c r="AJN227" s="265"/>
      <c r="AJO227" s="265"/>
      <c r="AJP227" s="265"/>
      <c r="AJQ227" s="265"/>
      <c r="AJR227" s="265"/>
      <c r="AJS227" s="265"/>
      <c r="AJT227" s="265"/>
      <c r="AJU227" s="265"/>
      <c r="AJV227" s="265"/>
      <c r="AJW227" s="265"/>
      <c r="AJX227" s="265"/>
      <c r="AJY227" s="265"/>
      <c r="AJZ227" s="265"/>
      <c r="AKA227" s="265"/>
      <c r="AKB227" s="265"/>
      <c r="AKC227" s="265"/>
      <c r="AKD227" s="265"/>
      <c r="AKE227" s="265"/>
      <c r="AKF227" s="265"/>
      <c r="AKG227" s="265"/>
      <c r="AKH227" s="265"/>
      <c r="AKI227" s="265"/>
      <c r="AKJ227" s="265"/>
      <c r="AKK227" s="265"/>
      <c r="AKL227" s="265"/>
      <c r="AKM227" s="265"/>
      <c r="AKN227" s="265"/>
      <c r="AKO227" s="265"/>
      <c r="AKP227" s="265"/>
      <c r="AKQ227" s="265"/>
      <c r="AKR227" s="265"/>
      <c r="AKS227" s="265"/>
      <c r="AKT227" s="265"/>
      <c r="AKU227" s="265"/>
      <c r="AKV227" s="265"/>
      <c r="AKW227" s="265"/>
      <c r="AKX227" s="265"/>
      <c r="AKY227" s="265"/>
      <c r="AKZ227" s="265"/>
      <c r="ALA227" s="265"/>
      <c r="ALB227" s="265"/>
      <c r="ALC227" s="265"/>
      <c r="ALD227" s="265"/>
      <c r="ALE227" s="265"/>
      <c r="ALF227" s="265"/>
      <c r="ALG227" s="265"/>
      <c r="ALH227" s="265"/>
      <c r="ALI227" s="265"/>
      <c r="ALJ227" s="265"/>
      <c r="ALK227" s="265"/>
      <c r="ALL227" s="265"/>
      <c r="ALM227" s="265"/>
      <c r="ALN227" s="265"/>
      <c r="ALO227" s="265"/>
      <c r="ALP227" s="265"/>
      <c r="ALQ227" s="265"/>
      <c r="ALR227" s="265"/>
      <c r="ALS227" s="265"/>
      <c r="ALT227" s="265"/>
      <c r="ALU227" s="265"/>
      <c r="ALV227" s="265"/>
      <c r="ALW227" s="265"/>
      <c r="ALX227" s="265"/>
      <c r="ALY227" s="265"/>
      <c r="ALZ227" s="265"/>
      <c r="AMA227" s="265"/>
      <c r="AMB227" s="265"/>
      <c r="AMC227" s="265"/>
      <c r="AMD227" s="265"/>
      <c r="AME227" s="265"/>
      <c r="AMF227" s="265"/>
      <c r="AMG227" s="265"/>
      <c r="AMH227" s="265"/>
      <c r="AMI227" s="265"/>
      <c r="AMJ227" s="265"/>
      <c r="AMK227" s="265"/>
    </row>
    <row r="235" spans="1:1025" s="303" customFormat="1" ht="16.149999999999999" customHeight="1">
      <c r="A235" s="343"/>
      <c r="B235" s="344"/>
      <c r="C235" s="343"/>
      <c r="D235" s="345"/>
      <c r="E235" s="345"/>
      <c r="F235" s="343"/>
      <c r="G235" s="346"/>
      <c r="H235" s="346"/>
      <c r="I235" s="347"/>
      <c r="J235" s="347"/>
      <c r="K235" s="264"/>
      <c r="L235" s="264"/>
      <c r="M235" s="264"/>
      <c r="N235" s="264"/>
      <c r="O235" s="264"/>
      <c r="P235" s="264"/>
      <c r="Q235" s="264"/>
      <c r="R235" s="264"/>
      <c r="S235" s="264"/>
      <c r="T235" s="264"/>
      <c r="U235" s="264"/>
      <c r="V235" s="264"/>
      <c r="W235" s="264"/>
      <c r="X235" s="264"/>
      <c r="Y235" s="264"/>
      <c r="Z235" s="264"/>
      <c r="AA235" s="264"/>
      <c r="AB235" s="264"/>
      <c r="AC235" s="264"/>
      <c r="AD235" s="264"/>
      <c r="AE235" s="265"/>
      <c r="AF235" s="265"/>
      <c r="AG235" s="265"/>
      <c r="AH235" s="265"/>
      <c r="AI235" s="265"/>
      <c r="AJ235" s="265"/>
      <c r="AK235" s="265"/>
      <c r="AL235" s="265"/>
      <c r="AM235" s="265"/>
      <c r="AN235" s="265"/>
      <c r="AO235" s="265"/>
      <c r="AP235" s="265"/>
      <c r="AQ235" s="265"/>
      <c r="AR235" s="265"/>
      <c r="AS235" s="265"/>
      <c r="AT235" s="265"/>
      <c r="AU235" s="265"/>
      <c r="AV235" s="265"/>
      <c r="AW235" s="265"/>
      <c r="AX235" s="265"/>
      <c r="AY235" s="265"/>
      <c r="AZ235" s="265"/>
      <c r="BA235" s="265"/>
      <c r="BB235" s="265"/>
      <c r="BC235" s="265"/>
      <c r="BD235" s="265"/>
      <c r="BE235" s="265"/>
      <c r="BF235" s="265"/>
      <c r="BG235" s="265"/>
      <c r="BH235" s="265"/>
      <c r="BI235" s="265"/>
      <c r="BJ235" s="265"/>
      <c r="BK235" s="265"/>
      <c r="BL235" s="265"/>
      <c r="BM235" s="265"/>
      <c r="BN235" s="265"/>
      <c r="BO235" s="265"/>
      <c r="BP235" s="265"/>
      <c r="BQ235" s="265"/>
      <c r="BR235" s="265"/>
      <c r="BS235" s="265"/>
      <c r="BT235" s="265"/>
      <c r="BU235" s="265"/>
      <c r="BV235" s="265"/>
      <c r="BW235" s="265"/>
      <c r="BX235" s="265"/>
      <c r="BY235" s="265"/>
      <c r="BZ235" s="265"/>
      <c r="CA235" s="265"/>
      <c r="CB235" s="265"/>
      <c r="CC235" s="265"/>
      <c r="CD235" s="265"/>
      <c r="CE235" s="265"/>
      <c r="CF235" s="265"/>
      <c r="CG235" s="265"/>
      <c r="CH235" s="265"/>
      <c r="CI235" s="265"/>
      <c r="CJ235" s="265"/>
      <c r="CK235" s="265"/>
      <c r="CL235" s="265"/>
      <c r="CM235" s="265"/>
      <c r="CN235" s="265"/>
      <c r="CO235" s="265"/>
      <c r="CP235" s="265"/>
      <c r="CQ235" s="265"/>
      <c r="CR235" s="265"/>
      <c r="CS235" s="265"/>
      <c r="CT235" s="265"/>
      <c r="CU235" s="265"/>
      <c r="CV235" s="265"/>
      <c r="CW235" s="265"/>
      <c r="CX235" s="265"/>
      <c r="CY235" s="265"/>
      <c r="CZ235" s="265"/>
      <c r="DA235" s="265"/>
      <c r="DB235" s="265"/>
      <c r="DC235" s="265"/>
      <c r="DD235" s="265"/>
      <c r="DE235" s="265"/>
      <c r="DF235" s="265"/>
      <c r="DG235" s="265"/>
      <c r="DH235" s="265"/>
      <c r="DI235" s="265"/>
      <c r="DJ235" s="265"/>
      <c r="DK235" s="265"/>
      <c r="DL235" s="265"/>
      <c r="DM235" s="265"/>
      <c r="DN235" s="265"/>
      <c r="DO235" s="265"/>
      <c r="DP235" s="265"/>
      <c r="DQ235" s="265"/>
      <c r="DR235" s="265"/>
      <c r="DS235" s="265"/>
      <c r="DT235" s="265"/>
      <c r="DU235" s="265"/>
      <c r="DV235" s="265"/>
      <c r="DW235" s="265"/>
      <c r="DX235" s="265"/>
      <c r="DY235" s="265"/>
      <c r="DZ235" s="265"/>
      <c r="EA235" s="265"/>
      <c r="EB235" s="265"/>
      <c r="EC235" s="265"/>
      <c r="ED235" s="265"/>
      <c r="EE235" s="265"/>
      <c r="EF235" s="265"/>
      <c r="EG235" s="265"/>
      <c r="EH235" s="265"/>
      <c r="EI235" s="265"/>
      <c r="EJ235" s="265"/>
      <c r="EK235" s="265"/>
      <c r="EL235" s="265"/>
      <c r="EM235" s="265"/>
      <c r="EN235" s="265"/>
      <c r="EO235" s="265"/>
      <c r="EP235" s="265"/>
      <c r="EQ235" s="265"/>
      <c r="ER235" s="265"/>
      <c r="ES235" s="265"/>
      <c r="ET235" s="265"/>
      <c r="EU235" s="265"/>
      <c r="EV235" s="265"/>
      <c r="EW235" s="265"/>
      <c r="EX235" s="265"/>
      <c r="EY235" s="265"/>
      <c r="EZ235" s="265"/>
      <c r="FA235" s="265"/>
      <c r="FB235" s="265"/>
      <c r="FC235" s="265"/>
      <c r="FD235" s="265"/>
      <c r="FE235" s="265"/>
      <c r="FF235" s="265"/>
      <c r="FG235" s="265"/>
      <c r="FH235" s="265"/>
      <c r="FI235" s="265"/>
      <c r="FJ235" s="265"/>
      <c r="FK235" s="265"/>
      <c r="FL235" s="265"/>
      <c r="FM235" s="265"/>
      <c r="FN235" s="265"/>
      <c r="FO235" s="265"/>
      <c r="FP235" s="265"/>
      <c r="FQ235" s="265"/>
      <c r="FR235" s="265"/>
      <c r="FS235" s="265"/>
      <c r="FT235" s="265"/>
      <c r="FU235" s="265"/>
      <c r="FV235" s="265"/>
      <c r="FW235" s="265"/>
      <c r="FX235" s="265"/>
      <c r="FY235" s="265"/>
      <c r="FZ235" s="265"/>
      <c r="GA235" s="265"/>
      <c r="GB235" s="265"/>
      <c r="GC235" s="265"/>
      <c r="GD235" s="265"/>
      <c r="GE235" s="265"/>
      <c r="GF235" s="265"/>
      <c r="GG235" s="265"/>
      <c r="GH235" s="265"/>
      <c r="GI235" s="265"/>
      <c r="GJ235" s="265"/>
      <c r="GK235" s="265"/>
      <c r="GL235" s="265"/>
      <c r="GM235" s="265"/>
      <c r="GN235" s="265"/>
      <c r="GO235" s="265"/>
      <c r="GP235" s="265"/>
      <c r="GQ235" s="265"/>
      <c r="GR235" s="265"/>
      <c r="GS235" s="265"/>
      <c r="GT235" s="265"/>
      <c r="GU235" s="265"/>
      <c r="GV235" s="265"/>
      <c r="GW235" s="265"/>
      <c r="GX235" s="265"/>
      <c r="GY235" s="265"/>
      <c r="GZ235" s="265"/>
      <c r="HA235" s="265"/>
      <c r="HB235" s="265"/>
      <c r="HC235" s="265"/>
      <c r="HD235" s="265"/>
      <c r="HE235" s="265"/>
      <c r="HF235" s="265"/>
      <c r="HG235" s="265"/>
      <c r="HH235" s="265"/>
      <c r="HI235" s="265"/>
      <c r="HJ235" s="265"/>
      <c r="HK235" s="265"/>
      <c r="HL235" s="265"/>
      <c r="HM235" s="265"/>
      <c r="HN235" s="265"/>
      <c r="HO235" s="265"/>
      <c r="HP235" s="265"/>
      <c r="HQ235" s="265"/>
      <c r="HR235" s="265"/>
      <c r="HS235" s="265"/>
      <c r="HT235" s="265"/>
      <c r="HU235" s="265"/>
      <c r="HV235" s="265"/>
      <c r="HW235" s="265"/>
      <c r="HX235" s="265"/>
      <c r="HY235" s="265"/>
      <c r="HZ235" s="265"/>
      <c r="IA235" s="265"/>
      <c r="IB235" s="265"/>
      <c r="IC235" s="265"/>
      <c r="ID235" s="265"/>
      <c r="IE235" s="265"/>
      <c r="IF235" s="265"/>
      <c r="IG235" s="265"/>
      <c r="IH235" s="265"/>
      <c r="II235" s="265"/>
      <c r="IJ235" s="265"/>
      <c r="IK235" s="265"/>
      <c r="IL235" s="265"/>
      <c r="IM235" s="265"/>
      <c r="IN235" s="265"/>
      <c r="IO235" s="265"/>
      <c r="IP235" s="265"/>
      <c r="IQ235" s="265"/>
      <c r="IR235" s="265"/>
      <c r="IS235" s="265"/>
      <c r="IT235" s="265"/>
      <c r="IU235" s="265"/>
      <c r="IV235" s="265"/>
      <c r="IW235" s="265"/>
      <c r="IX235" s="265"/>
      <c r="IY235" s="265"/>
      <c r="IZ235" s="265"/>
      <c r="JA235" s="265"/>
      <c r="JB235" s="265"/>
      <c r="JC235" s="265"/>
      <c r="JD235" s="265"/>
      <c r="JE235" s="265"/>
      <c r="JF235" s="265"/>
      <c r="JG235" s="265"/>
      <c r="JH235" s="265"/>
      <c r="JI235" s="265"/>
      <c r="JJ235" s="265"/>
      <c r="JK235" s="265"/>
      <c r="JL235" s="265"/>
      <c r="JM235" s="265"/>
      <c r="JN235" s="265"/>
      <c r="JO235" s="265"/>
      <c r="JP235" s="265"/>
      <c r="JQ235" s="265"/>
      <c r="JR235" s="265"/>
      <c r="JS235" s="265"/>
      <c r="JT235" s="265"/>
      <c r="JU235" s="265"/>
      <c r="JV235" s="265"/>
      <c r="JW235" s="265"/>
      <c r="JX235" s="265"/>
      <c r="JY235" s="265"/>
      <c r="JZ235" s="265"/>
      <c r="KA235" s="265"/>
      <c r="KB235" s="265"/>
      <c r="KC235" s="265"/>
      <c r="KD235" s="265"/>
      <c r="KE235" s="265"/>
      <c r="KF235" s="265"/>
      <c r="KG235" s="265"/>
      <c r="KH235" s="265"/>
      <c r="KI235" s="265"/>
      <c r="KJ235" s="265"/>
      <c r="KK235" s="265"/>
      <c r="KL235" s="265"/>
      <c r="KM235" s="265"/>
      <c r="KN235" s="265"/>
      <c r="KO235" s="265"/>
      <c r="KP235" s="265"/>
      <c r="KQ235" s="265"/>
      <c r="KR235" s="265"/>
      <c r="KS235" s="265"/>
      <c r="KT235" s="265"/>
      <c r="KU235" s="265"/>
      <c r="KV235" s="265"/>
      <c r="KW235" s="265"/>
      <c r="KX235" s="265"/>
      <c r="KY235" s="265"/>
      <c r="KZ235" s="265"/>
      <c r="LA235" s="265"/>
      <c r="LB235" s="265"/>
      <c r="LC235" s="265"/>
      <c r="LD235" s="265"/>
      <c r="LE235" s="265"/>
      <c r="LF235" s="265"/>
      <c r="LG235" s="265"/>
      <c r="LH235" s="265"/>
      <c r="LI235" s="265"/>
      <c r="LJ235" s="265"/>
      <c r="LK235" s="265"/>
      <c r="LL235" s="265"/>
      <c r="LM235" s="265"/>
      <c r="LN235" s="265"/>
      <c r="LO235" s="265"/>
      <c r="LP235" s="265"/>
      <c r="LQ235" s="265"/>
      <c r="LR235" s="265"/>
      <c r="LS235" s="265"/>
      <c r="LT235" s="265"/>
      <c r="LU235" s="265"/>
      <c r="LV235" s="265"/>
      <c r="LW235" s="265"/>
      <c r="LX235" s="265"/>
      <c r="LY235" s="265"/>
      <c r="LZ235" s="265"/>
      <c r="MA235" s="265"/>
      <c r="MB235" s="265"/>
      <c r="MC235" s="265"/>
      <c r="MD235" s="265"/>
      <c r="ME235" s="265"/>
      <c r="MF235" s="265"/>
      <c r="MG235" s="265"/>
      <c r="MH235" s="265"/>
      <c r="MI235" s="265"/>
      <c r="MJ235" s="265"/>
      <c r="MK235" s="265"/>
      <c r="ML235" s="265"/>
      <c r="MM235" s="265"/>
      <c r="MN235" s="265"/>
      <c r="MO235" s="265"/>
      <c r="MP235" s="265"/>
      <c r="MQ235" s="265"/>
      <c r="MR235" s="265"/>
      <c r="MS235" s="265"/>
      <c r="MT235" s="265"/>
      <c r="MU235" s="265"/>
      <c r="MV235" s="265"/>
      <c r="MW235" s="265"/>
      <c r="MX235" s="265"/>
      <c r="MY235" s="265"/>
      <c r="MZ235" s="265"/>
      <c r="NA235" s="265"/>
      <c r="NB235" s="265"/>
      <c r="NC235" s="265"/>
      <c r="ND235" s="265"/>
      <c r="NE235" s="265"/>
      <c r="NF235" s="265"/>
      <c r="NG235" s="265"/>
      <c r="NH235" s="265"/>
      <c r="NI235" s="265"/>
      <c r="NJ235" s="265"/>
      <c r="NK235" s="265"/>
      <c r="NL235" s="265"/>
      <c r="NM235" s="265"/>
      <c r="NN235" s="265"/>
      <c r="NO235" s="265"/>
      <c r="NP235" s="265"/>
      <c r="NQ235" s="265"/>
      <c r="NR235" s="265"/>
      <c r="NS235" s="265"/>
      <c r="NT235" s="265"/>
      <c r="NU235" s="265"/>
      <c r="NV235" s="265"/>
      <c r="NW235" s="265"/>
      <c r="NX235" s="265"/>
      <c r="NY235" s="265"/>
      <c r="NZ235" s="265"/>
      <c r="OA235" s="265"/>
      <c r="OB235" s="265"/>
      <c r="OC235" s="265"/>
      <c r="OD235" s="265"/>
      <c r="OE235" s="265"/>
      <c r="OF235" s="265"/>
      <c r="OG235" s="265"/>
      <c r="OH235" s="265"/>
      <c r="OI235" s="265"/>
      <c r="OJ235" s="265"/>
      <c r="OK235" s="265"/>
      <c r="OL235" s="265"/>
      <c r="OM235" s="265"/>
      <c r="ON235" s="265"/>
      <c r="OO235" s="265"/>
      <c r="OP235" s="265"/>
      <c r="OQ235" s="265"/>
      <c r="OR235" s="265"/>
      <c r="OS235" s="265"/>
      <c r="OT235" s="265"/>
      <c r="OU235" s="265"/>
      <c r="OV235" s="265"/>
      <c r="OW235" s="265"/>
      <c r="OX235" s="265"/>
      <c r="OY235" s="265"/>
      <c r="OZ235" s="265"/>
      <c r="PA235" s="265"/>
      <c r="PB235" s="265"/>
      <c r="PC235" s="265"/>
      <c r="PD235" s="265"/>
      <c r="PE235" s="265"/>
      <c r="PF235" s="265"/>
      <c r="PG235" s="265"/>
      <c r="PH235" s="265"/>
      <c r="PI235" s="265"/>
      <c r="PJ235" s="265"/>
      <c r="PK235" s="265"/>
      <c r="PL235" s="265"/>
      <c r="PM235" s="265"/>
      <c r="PN235" s="265"/>
      <c r="PO235" s="265"/>
      <c r="PP235" s="265"/>
      <c r="PQ235" s="265"/>
      <c r="PR235" s="265"/>
      <c r="PS235" s="265"/>
      <c r="PT235" s="265"/>
      <c r="PU235" s="265"/>
      <c r="PV235" s="265"/>
      <c r="PW235" s="265"/>
      <c r="PX235" s="265"/>
      <c r="PY235" s="265"/>
      <c r="PZ235" s="265"/>
      <c r="QA235" s="265"/>
      <c r="QB235" s="265"/>
      <c r="QC235" s="265"/>
      <c r="QD235" s="265"/>
      <c r="QE235" s="265"/>
      <c r="QF235" s="265"/>
      <c r="QG235" s="265"/>
      <c r="QH235" s="265"/>
      <c r="QI235" s="265"/>
      <c r="QJ235" s="265"/>
      <c r="QK235" s="265"/>
      <c r="QL235" s="265"/>
      <c r="QM235" s="265"/>
      <c r="QN235" s="265"/>
      <c r="QO235" s="265"/>
      <c r="QP235" s="265"/>
      <c r="QQ235" s="265"/>
      <c r="QR235" s="265"/>
      <c r="QS235" s="265"/>
      <c r="QT235" s="265"/>
      <c r="QU235" s="265"/>
      <c r="QV235" s="265"/>
      <c r="QW235" s="265"/>
      <c r="QX235" s="265"/>
      <c r="QY235" s="265"/>
      <c r="QZ235" s="265"/>
      <c r="RA235" s="265"/>
      <c r="RB235" s="265"/>
      <c r="RC235" s="265"/>
      <c r="RD235" s="265"/>
      <c r="RE235" s="265"/>
      <c r="RF235" s="265"/>
      <c r="RG235" s="265"/>
      <c r="RH235" s="265"/>
      <c r="RI235" s="265"/>
      <c r="RJ235" s="265"/>
      <c r="RK235" s="265"/>
      <c r="RL235" s="265"/>
      <c r="RM235" s="265"/>
      <c r="RN235" s="265"/>
      <c r="RO235" s="265"/>
      <c r="RP235" s="265"/>
      <c r="RQ235" s="265"/>
      <c r="RR235" s="265"/>
      <c r="RS235" s="265"/>
      <c r="RT235" s="265"/>
      <c r="RU235" s="265"/>
      <c r="RV235" s="265"/>
      <c r="RW235" s="265"/>
      <c r="RX235" s="265"/>
      <c r="RY235" s="265"/>
      <c r="RZ235" s="265"/>
      <c r="SA235" s="265"/>
      <c r="SB235" s="265"/>
      <c r="SC235" s="265"/>
      <c r="SD235" s="265"/>
      <c r="SE235" s="265"/>
      <c r="SF235" s="265"/>
      <c r="SG235" s="265"/>
      <c r="SH235" s="265"/>
      <c r="SI235" s="265"/>
      <c r="SJ235" s="265"/>
      <c r="SK235" s="265"/>
      <c r="SL235" s="265"/>
      <c r="SM235" s="265"/>
      <c r="SN235" s="265"/>
      <c r="SO235" s="265"/>
      <c r="SP235" s="265"/>
      <c r="SQ235" s="265"/>
      <c r="SR235" s="265"/>
      <c r="SS235" s="265"/>
      <c r="ST235" s="265"/>
      <c r="SU235" s="265"/>
      <c r="SV235" s="265"/>
      <c r="SW235" s="265"/>
      <c r="SX235" s="265"/>
      <c r="SY235" s="265"/>
      <c r="SZ235" s="265"/>
      <c r="TA235" s="265"/>
      <c r="TB235" s="265"/>
      <c r="TC235" s="265"/>
      <c r="TD235" s="265"/>
      <c r="TE235" s="265"/>
      <c r="TF235" s="265"/>
      <c r="TG235" s="265"/>
      <c r="TH235" s="265"/>
      <c r="TI235" s="265"/>
      <c r="TJ235" s="265"/>
      <c r="TK235" s="265"/>
      <c r="TL235" s="265"/>
      <c r="TM235" s="265"/>
      <c r="TN235" s="265"/>
      <c r="TO235" s="265"/>
      <c r="TP235" s="265"/>
      <c r="TQ235" s="265"/>
      <c r="TR235" s="265"/>
      <c r="TS235" s="265"/>
      <c r="TT235" s="265"/>
      <c r="TU235" s="265"/>
      <c r="TV235" s="265"/>
      <c r="TW235" s="265"/>
      <c r="TX235" s="265"/>
      <c r="TY235" s="265"/>
      <c r="TZ235" s="265"/>
      <c r="UA235" s="265"/>
      <c r="UB235" s="265"/>
      <c r="UC235" s="265"/>
      <c r="UD235" s="265"/>
      <c r="UE235" s="265"/>
      <c r="UF235" s="265"/>
      <c r="UG235" s="265"/>
      <c r="UH235" s="265"/>
      <c r="UI235" s="265"/>
      <c r="UJ235" s="265"/>
      <c r="UK235" s="265"/>
      <c r="UL235" s="265"/>
      <c r="UM235" s="265"/>
      <c r="UN235" s="265"/>
      <c r="UO235" s="265"/>
      <c r="UP235" s="265"/>
      <c r="UQ235" s="265"/>
      <c r="UR235" s="265"/>
      <c r="US235" s="265"/>
      <c r="UT235" s="265"/>
      <c r="UU235" s="265"/>
      <c r="UV235" s="265"/>
      <c r="UW235" s="265"/>
      <c r="UX235" s="265"/>
      <c r="UY235" s="265"/>
      <c r="UZ235" s="265"/>
      <c r="VA235" s="265"/>
      <c r="VB235" s="265"/>
      <c r="VC235" s="265"/>
      <c r="VD235" s="265"/>
      <c r="VE235" s="265"/>
      <c r="VF235" s="265"/>
      <c r="VG235" s="265"/>
      <c r="VH235" s="265"/>
      <c r="VI235" s="265"/>
      <c r="VJ235" s="265"/>
      <c r="VK235" s="265"/>
      <c r="VL235" s="265"/>
      <c r="VM235" s="265"/>
      <c r="VN235" s="265"/>
      <c r="VO235" s="265"/>
      <c r="VP235" s="265"/>
      <c r="VQ235" s="265"/>
      <c r="VR235" s="265"/>
      <c r="VS235" s="265"/>
      <c r="VT235" s="265"/>
      <c r="VU235" s="265"/>
      <c r="VV235" s="265"/>
      <c r="VW235" s="265"/>
      <c r="VX235" s="265"/>
      <c r="VY235" s="265"/>
      <c r="VZ235" s="265"/>
      <c r="WA235" s="265"/>
      <c r="WB235" s="265"/>
      <c r="WC235" s="265"/>
      <c r="WD235" s="265"/>
      <c r="WE235" s="265"/>
      <c r="WF235" s="265"/>
      <c r="WG235" s="265"/>
      <c r="WH235" s="265"/>
      <c r="WI235" s="265"/>
      <c r="WJ235" s="265"/>
      <c r="WK235" s="265"/>
      <c r="WL235" s="265"/>
      <c r="WM235" s="265"/>
      <c r="WN235" s="265"/>
      <c r="WO235" s="265"/>
      <c r="WP235" s="265"/>
      <c r="WQ235" s="265"/>
      <c r="WR235" s="265"/>
      <c r="WS235" s="265"/>
      <c r="WT235" s="265"/>
      <c r="WU235" s="265"/>
      <c r="WV235" s="265"/>
      <c r="WW235" s="265"/>
      <c r="WX235" s="265"/>
      <c r="WY235" s="265"/>
      <c r="WZ235" s="265"/>
      <c r="XA235" s="265"/>
      <c r="XB235" s="265"/>
      <c r="XC235" s="265"/>
      <c r="XD235" s="265"/>
      <c r="XE235" s="265"/>
      <c r="XF235" s="265"/>
      <c r="XG235" s="265"/>
      <c r="XH235" s="265"/>
      <c r="XI235" s="265"/>
      <c r="XJ235" s="265"/>
      <c r="XK235" s="265"/>
      <c r="XL235" s="265"/>
      <c r="XM235" s="265"/>
      <c r="XN235" s="265"/>
      <c r="XO235" s="265"/>
      <c r="XP235" s="265"/>
      <c r="XQ235" s="265"/>
      <c r="XR235" s="265"/>
      <c r="XS235" s="265"/>
      <c r="XT235" s="265"/>
      <c r="XU235" s="265"/>
      <c r="XV235" s="265"/>
      <c r="XW235" s="265"/>
      <c r="XX235" s="265"/>
      <c r="XY235" s="265"/>
      <c r="XZ235" s="265"/>
      <c r="YA235" s="265"/>
      <c r="YB235" s="265"/>
      <c r="YC235" s="265"/>
      <c r="YD235" s="265"/>
      <c r="YE235" s="265"/>
      <c r="YF235" s="265"/>
      <c r="YG235" s="265"/>
      <c r="YH235" s="265"/>
      <c r="YI235" s="265"/>
      <c r="YJ235" s="265"/>
      <c r="YK235" s="265"/>
      <c r="YL235" s="265"/>
      <c r="YM235" s="265"/>
      <c r="YN235" s="265"/>
      <c r="YO235" s="265"/>
      <c r="YP235" s="265"/>
      <c r="YQ235" s="265"/>
      <c r="YR235" s="265"/>
      <c r="YS235" s="265"/>
      <c r="YT235" s="265"/>
      <c r="YU235" s="265"/>
      <c r="YV235" s="265"/>
      <c r="YW235" s="265"/>
      <c r="YX235" s="265"/>
      <c r="YY235" s="265"/>
      <c r="YZ235" s="265"/>
      <c r="ZA235" s="265"/>
      <c r="ZB235" s="265"/>
      <c r="ZC235" s="265"/>
      <c r="ZD235" s="265"/>
      <c r="ZE235" s="265"/>
      <c r="ZF235" s="265"/>
      <c r="ZG235" s="265"/>
      <c r="ZH235" s="265"/>
      <c r="ZI235" s="265"/>
      <c r="ZJ235" s="265"/>
      <c r="ZK235" s="265"/>
      <c r="ZL235" s="265"/>
      <c r="ZM235" s="265"/>
      <c r="ZN235" s="265"/>
      <c r="ZO235" s="265"/>
      <c r="ZP235" s="265"/>
      <c r="ZQ235" s="265"/>
      <c r="ZR235" s="265"/>
      <c r="ZS235" s="265"/>
      <c r="ZT235" s="265"/>
      <c r="ZU235" s="265"/>
      <c r="ZV235" s="265"/>
      <c r="ZW235" s="265"/>
      <c r="ZX235" s="265"/>
      <c r="ZY235" s="265"/>
      <c r="ZZ235" s="265"/>
      <c r="AAA235" s="265"/>
      <c r="AAB235" s="265"/>
      <c r="AAC235" s="265"/>
      <c r="AAD235" s="265"/>
      <c r="AAE235" s="265"/>
      <c r="AAF235" s="265"/>
      <c r="AAG235" s="265"/>
      <c r="AAH235" s="265"/>
      <c r="AAI235" s="265"/>
      <c r="AAJ235" s="265"/>
      <c r="AAK235" s="265"/>
      <c r="AAL235" s="265"/>
      <c r="AAM235" s="265"/>
      <c r="AAN235" s="265"/>
      <c r="AAO235" s="265"/>
      <c r="AAP235" s="265"/>
      <c r="AAQ235" s="265"/>
      <c r="AAR235" s="265"/>
      <c r="AAS235" s="265"/>
      <c r="AAT235" s="265"/>
      <c r="AAU235" s="265"/>
      <c r="AAV235" s="265"/>
      <c r="AAW235" s="265"/>
      <c r="AAX235" s="265"/>
      <c r="AAY235" s="265"/>
      <c r="AAZ235" s="265"/>
      <c r="ABA235" s="265"/>
      <c r="ABB235" s="265"/>
      <c r="ABC235" s="265"/>
      <c r="ABD235" s="265"/>
      <c r="ABE235" s="265"/>
      <c r="ABF235" s="265"/>
      <c r="ABG235" s="265"/>
      <c r="ABH235" s="265"/>
      <c r="ABI235" s="265"/>
      <c r="ABJ235" s="265"/>
      <c r="ABK235" s="265"/>
      <c r="ABL235" s="265"/>
      <c r="ABM235" s="265"/>
      <c r="ABN235" s="265"/>
      <c r="ABO235" s="265"/>
      <c r="ABP235" s="265"/>
      <c r="ABQ235" s="265"/>
      <c r="ABR235" s="265"/>
      <c r="ABS235" s="265"/>
      <c r="ABT235" s="265"/>
      <c r="ABU235" s="265"/>
      <c r="ABV235" s="265"/>
      <c r="ABW235" s="265"/>
      <c r="ABX235" s="265"/>
      <c r="ABY235" s="265"/>
      <c r="ABZ235" s="265"/>
      <c r="ACA235" s="265"/>
      <c r="ACB235" s="265"/>
      <c r="ACC235" s="265"/>
      <c r="ACD235" s="265"/>
      <c r="ACE235" s="265"/>
      <c r="ACF235" s="265"/>
      <c r="ACG235" s="265"/>
      <c r="ACH235" s="265"/>
      <c r="ACI235" s="265"/>
      <c r="ACJ235" s="265"/>
      <c r="ACK235" s="265"/>
      <c r="ACL235" s="265"/>
      <c r="ACM235" s="265"/>
      <c r="ACN235" s="265"/>
      <c r="ACO235" s="265"/>
      <c r="ACP235" s="265"/>
      <c r="ACQ235" s="265"/>
      <c r="ACR235" s="265"/>
      <c r="ACS235" s="265"/>
      <c r="ACT235" s="265"/>
      <c r="ACU235" s="265"/>
      <c r="ACV235" s="265"/>
      <c r="ACW235" s="265"/>
      <c r="ACX235" s="265"/>
      <c r="ACY235" s="265"/>
      <c r="ACZ235" s="265"/>
      <c r="ADA235" s="265"/>
      <c r="ADB235" s="265"/>
      <c r="ADC235" s="265"/>
      <c r="ADD235" s="265"/>
      <c r="ADE235" s="265"/>
      <c r="ADF235" s="265"/>
      <c r="ADG235" s="265"/>
      <c r="ADH235" s="265"/>
      <c r="ADI235" s="265"/>
      <c r="ADJ235" s="265"/>
      <c r="ADK235" s="265"/>
      <c r="ADL235" s="265"/>
      <c r="ADM235" s="265"/>
      <c r="ADN235" s="265"/>
      <c r="ADO235" s="265"/>
      <c r="ADP235" s="265"/>
      <c r="ADQ235" s="265"/>
      <c r="ADR235" s="265"/>
      <c r="ADS235" s="265"/>
      <c r="ADT235" s="265"/>
      <c r="ADU235" s="265"/>
      <c r="ADV235" s="265"/>
      <c r="ADW235" s="265"/>
      <c r="ADX235" s="265"/>
      <c r="ADY235" s="265"/>
      <c r="ADZ235" s="265"/>
      <c r="AEA235" s="265"/>
      <c r="AEB235" s="265"/>
      <c r="AEC235" s="265"/>
      <c r="AED235" s="265"/>
      <c r="AEE235" s="265"/>
      <c r="AEF235" s="265"/>
      <c r="AEG235" s="265"/>
      <c r="AEH235" s="265"/>
      <c r="AEI235" s="265"/>
      <c r="AEJ235" s="265"/>
      <c r="AEK235" s="265"/>
      <c r="AEL235" s="265"/>
      <c r="AEM235" s="265"/>
      <c r="AEN235" s="265"/>
      <c r="AEO235" s="265"/>
      <c r="AEP235" s="265"/>
      <c r="AEQ235" s="265"/>
      <c r="AER235" s="265"/>
      <c r="AES235" s="265"/>
      <c r="AET235" s="265"/>
      <c r="AEU235" s="265"/>
      <c r="AEV235" s="265"/>
      <c r="AEW235" s="265"/>
      <c r="AEX235" s="265"/>
      <c r="AEY235" s="265"/>
      <c r="AEZ235" s="265"/>
      <c r="AFA235" s="265"/>
      <c r="AFB235" s="265"/>
      <c r="AFC235" s="265"/>
      <c r="AFD235" s="265"/>
      <c r="AFE235" s="265"/>
      <c r="AFF235" s="265"/>
      <c r="AFG235" s="265"/>
      <c r="AFH235" s="265"/>
      <c r="AFI235" s="265"/>
      <c r="AFJ235" s="265"/>
      <c r="AFK235" s="265"/>
      <c r="AFL235" s="265"/>
      <c r="AFM235" s="265"/>
      <c r="AFN235" s="265"/>
      <c r="AFO235" s="265"/>
      <c r="AFP235" s="265"/>
      <c r="AFQ235" s="265"/>
      <c r="AFR235" s="265"/>
      <c r="AFS235" s="265"/>
      <c r="AFT235" s="265"/>
      <c r="AFU235" s="265"/>
      <c r="AFV235" s="265"/>
      <c r="AFW235" s="265"/>
      <c r="AFX235" s="265"/>
      <c r="AFY235" s="265"/>
      <c r="AFZ235" s="265"/>
      <c r="AGA235" s="265"/>
      <c r="AGB235" s="265"/>
      <c r="AGC235" s="265"/>
      <c r="AGD235" s="265"/>
      <c r="AGE235" s="265"/>
      <c r="AGF235" s="265"/>
      <c r="AGG235" s="265"/>
      <c r="AGH235" s="265"/>
      <c r="AGI235" s="265"/>
      <c r="AGJ235" s="265"/>
      <c r="AGK235" s="265"/>
      <c r="AGL235" s="265"/>
      <c r="AGM235" s="265"/>
      <c r="AGN235" s="265"/>
      <c r="AGO235" s="265"/>
      <c r="AGP235" s="265"/>
      <c r="AGQ235" s="265"/>
      <c r="AGR235" s="265"/>
      <c r="AGS235" s="265"/>
      <c r="AGT235" s="265"/>
      <c r="AGU235" s="265"/>
      <c r="AGV235" s="265"/>
      <c r="AGW235" s="265"/>
      <c r="AGX235" s="265"/>
      <c r="AGY235" s="265"/>
      <c r="AGZ235" s="265"/>
      <c r="AHA235" s="265"/>
      <c r="AHB235" s="265"/>
      <c r="AHC235" s="265"/>
      <c r="AHD235" s="265"/>
      <c r="AHE235" s="265"/>
      <c r="AHF235" s="265"/>
      <c r="AHG235" s="265"/>
      <c r="AHH235" s="265"/>
      <c r="AHI235" s="265"/>
      <c r="AHJ235" s="265"/>
      <c r="AHK235" s="265"/>
      <c r="AHL235" s="265"/>
      <c r="AHM235" s="265"/>
      <c r="AHN235" s="265"/>
      <c r="AHO235" s="265"/>
      <c r="AHP235" s="265"/>
      <c r="AHQ235" s="265"/>
      <c r="AHR235" s="265"/>
      <c r="AHS235" s="265"/>
      <c r="AHT235" s="265"/>
      <c r="AHU235" s="265"/>
      <c r="AHV235" s="265"/>
      <c r="AHW235" s="265"/>
      <c r="AHX235" s="265"/>
      <c r="AHY235" s="265"/>
      <c r="AHZ235" s="265"/>
      <c r="AIA235" s="265"/>
      <c r="AIB235" s="265"/>
      <c r="AIC235" s="265"/>
      <c r="AID235" s="265"/>
      <c r="AIE235" s="265"/>
      <c r="AIF235" s="265"/>
      <c r="AIG235" s="265"/>
      <c r="AIH235" s="265"/>
      <c r="AII235" s="265"/>
      <c r="AIJ235" s="265"/>
      <c r="AIK235" s="265"/>
      <c r="AIL235" s="265"/>
      <c r="AIM235" s="265"/>
      <c r="AIN235" s="265"/>
      <c r="AIO235" s="265"/>
      <c r="AIP235" s="265"/>
      <c r="AIQ235" s="265"/>
      <c r="AIR235" s="265"/>
      <c r="AIS235" s="265"/>
      <c r="AIT235" s="265"/>
      <c r="AIU235" s="265"/>
      <c r="AIV235" s="265"/>
      <c r="AIW235" s="265"/>
      <c r="AIX235" s="265"/>
      <c r="AIY235" s="265"/>
      <c r="AIZ235" s="265"/>
      <c r="AJA235" s="265"/>
      <c r="AJB235" s="265"/>
      <c r="AJC235" s="265"/>
      <c r="AJD235" s="265"/>
      <c r="AJE235" s="265"/>
      <c r="AJF235" s="265"/>
      <c r="AJG235" s="265"/>
      <c r="AJH235" s="265"/>
      <c r="AJI235" s="265"/>
      <c r="AJJ235" s="265"/>
      <c r="AJK235" s="265"/>
      <c r="AJL235" s="265"/>
      <c r="AJM235" s="265"/>
      <c r="AJN235" s="265"/>
      <c r="AJO235" s="265"/>
      <c r="AJP235" s="265"/>
      <c r="AJQ235" s="265"/>
      <c r="AJR235" s="265"/>
      <c r="AJS235" s="265"/>
      <c r="AJT235" s="265"/>
      <c r="AJU235" s="265"/>
      <c r="AJV235" s="265"/>
      <c r="AJW235" s="265"/>
      <c r="AJX235" s="265"/>
      <c r="AJY235" s="265"/>
      <c r="AJZ235" s="265"/>
      <c r="AKA235" s="265"/>
      <c r="AKB235" s="265"/>
      <c r="AKC235" s="265"/>
      <c r="AKD235" s="265"/>
      <c r="AKE235" s="265"/>
      <c r="AKF235" s="265"/>
      <c r="AKG235" s="265"/>
      <c r="AKH235" s="265"/>
      <c r="AKI235" s="265"/>
      <c r="AKJ235" s="265"/>
      <c r="AKK235" s="265"/>
      <c r="AKL235" s="265"/>
      <c r="AKM235" s="265"/>
      <c r="AKN235" s="265"/>
      <c r="AKO235" s="265"/>
      <c r="AKP235" s="265"/>
      <c r="AKQ235" s="265"/>
      <c r="AKR235" s="265"/>
      <c r="AKS235" s="265"/>
      <c r="AKT235" s="265"/>
      <c r="AKU235" s="265"/>
      <c r="AKV235" s="265"/>
      <c r="AKW235" s="265"/>
      <c r="AKX235" s="265"/>
      <c r="AKY235" s="265"/>
      <c r="AKZ235" s="265"/>
      <c r="ALA235" s="265"/>
      <c r="ALB235" s="265"/>
      <c r="ALC235" s="265"/>
      <c r="ALD235" s="265"/>
      <c r="ALE235" s="265"/>
      <c r="ALF235" s="265"/>
      <c r="ALG235" s="265"/>
      <c r="ALH235" s="265"/>
      <c r="ALI235" s="265"/>
      <c r="ALJ235" s="265"/>
      <c r="ALK235" s="265"/>
      <c r="ALL235" s="265"/>
      <c r="ALM235" s="265"/>
      <c r="ALN235" s="265"/>
      <c r="ALO235" s="265"/>
      <c r="ALP235" s="265"/>
      <c r="ALQ235" s="265"/>
      <c r="ALR235" s="265"/>
      <c r="ALS235" s="265"/>
      <c r="ALT235" s="265"/>
      <c r="ALU235" s="265"/>
      <c r="ALV235" s="265"/>
      <c r="ALW235" s="265"/>
      <c r="ALX235" s="265"/>
      <c r="ALY235" s="265"/>
      <c r="ALZ235" s="265"/>
      <c r="AMA235" s="265"/>
      <c r="AMB235" s="265"/>
      <c r="AMC235" s="265"/>
      <c r="AMD235" s="265"/>
      <c r="AME235" s="265"/>
      <c r="AMF235" s="265"/>
      <c r="AMG235" s="265"/>
      <c r="AMH235" s="265"/>
      <c r="AMI235" s="265"/>
      <c r="AMJ235" s="265"/>
      <c r="AMK235" s="265"/>
    </row>
    <row r="236" spans="1:1025" s="303" customFormat="1" ht="14.85" hidden="1" customHeight="1">
      <c r="A236" s="343"/>
      <c r="B236" s="344"/>
      <c r="C236" s="343"/>
      <c r="D236" s="345"/>
      <c r="E236" s="345"/>
      <c r="F236" s="343"/>
      <c r="G236" s="346"/>
      <c r="H236" s="346"/>
      <c r="I236" s="347"/>
      <c r="J236" s="347"/>
      <c r="K236" s="264"/>
      <c r="L236" s="264"/>
      <c r="M236" s="264"/>
      <c r="N236" s="264"/>
      <c r="O236" s="264"/>
      <c r="P236" s="264"/>
      <c r="Q236" s="264"/>
      <c r="R236" s="264"/>
      <c r="S236" s="264"/>
      <c r="T236" s="264"/>
      <c r="U236" s="264"/>
      <c r="V236" s="264"/>
      <c r="W236" s="264"/>
      <c r="X236" s="264"/>
      <c r="Y236" s="264"/>
      <c r="Z236" s="264"/>
      <c r="AA236" s="264"/>
      <c r="AB236" s="264"/>
      <c r="AC236" s="264"/>
      <c r="AD236" s="264"/>
      <c r="AE236" s="265"/>
      <c r="AF236" s="265"/>
      <c r="AG236" s="265"/>
      <c r="AH236" s="265"/>
      <c r="AI236" s="265"/>
      <c r="AJ236" s="265"/>
      <c r="AK236" s="265"/>
      <c r="AL236" s="265"/>
      <c r="AM236" s="265"/>
      <c r="AN236" s="265"/>
      <c r="AO236" s="265"/>
      <c r="AP236" s="265"/>
      <c r="AQ236" s="265"/>
      <c r="AR236" s="265"/>
      <c r="AS236" s="265"/>
      <c r="AT236" s="265"/>
      <c r="AU236" s="265"/>
      <c r="AV236" s="265"/>
      <c r="AW236" s="265"/>
      <c r="AX236" s="265"/>
      <c r="AY236" s="265"/>
      <c r="AZ236" s="265"/>
      <c r="BA236" s="265"/>
      <c r="BB236" s="265"/>
      <c r="BC236" s="265"/>
      <c r="BD236" s="265"/>
      <c r="BE236" s="265"/>
      <c r="BF236" s="265"/>
      <c r="BG236" s="265"/>
      <c r="BH236" s="265"/>
      <c r="BI236" s="265"/>
      <c r="BJ236" s="265"/>
      <c r="BK236" s="265"/>
      <c r="BL236" s="265"/>
      <c r="BM236" s="265"/>
      <c r="BN236" s="265"/>
      <c r="BO236" s="265"/>
      <c r="BP236" s="265"/>
      <c r="BQ236" s="265"/>
      <c r="BR236" s="265"/>
      <c r="BS236" s="265"/>
      <c r="BT236" s="265"/>
      <c r="BU236" s="265"/>
      <c r="BV236" s="265"/>
      <c r="BW236" s="265"/>
      <c r="BX236" s="265"/>
      <c r="BY236" s="265"/>
      <c r="BZ236" s="265"/>
      <c r="CA236" s="265"/>
      <c r="CB236" s="265"/>
      <c r="CC236" s="265"/>
      <c r="CD236" s="265"/>
      <c r="CE236" s="265"/>
      <c r="CF236" s="265"/>
      <c r="CG236" s="265"/>
      <c r="CH236" s="265"/>
      <c r="CI236" s="265"/>
      <c r="CJ236" s="265"/>
      <c r="CK236" s="265"/>
      <c r="CL236" s="265"/>
      <c r="CM236" s="265"/>
      <c r="CN236" s="265"/>
      <c r="CO236" s="265"/>
      <c r="CP236" s="265"/>
      <c r="CQ236" s="265"/>
      <c r="CR236" s="265"/>
      <c r="CS236" s="265"/>
      <c r="CT236" s="265"/>
      <c r="CU236" s="265"/>
      <c r="CV236" s="265"/>
      <c r="CW236" s="265"/>
      <c r="CX236" s="265"/>
      <c r="CY236" s="265"/>
      <c r="CZ236" s="265"/>
      <c r="DA236" s="265"/>
      <c r="DB236" s="265"/>
      <c r="DC236" s="265"/>
      <c r="DD236" s="265"/>
      <c r="DE236" s="265"/>
      <c r="DF236" s="265"/>
      <c r="DG236" s="265"/>
      <c r="DH236" s="265"/>
      <c r="DI236" s="265"/>
      <c r="DJ236" s="265"/>
      <c r="DK236" s="265"/>
      <c r="DL236" s="265"/>
      <c r="DM236" s="265"/>
      <c r="DN236" s="265"/>
      <c r="DO236" s="265"/>
      <c r="DP236" s="265"/>
      <c r="DQ236" s="265"/>
      <c r="DR236" s="265"/>
      <c r="DS236" s="265"/>
      <c r="DT236" s="265"/>
      <c r="DU236" s="265"/>
      <c r="DV236" s="265"/>
      <c r="DW236" s="265"/>
      <c r="DX236" s="265"/>
      <c r="DY236" s="265"/>
      <c r="DZ236" s="265"/>
      <c r="EA236" s="265"/>
      <c r="EB236" s="265"/>
      <c r="EC236" s="265"/>
      <c r="ED236" s="265"/>
      <c r="EE236" s="265"/>
      <c r="EF236" s="265"/>
      <c r="EG236" s="265"/>
      <c r="EH236" s="265"/>
      <c r="EI236" s="265"/>
      <c r="EJ236" s="265"/>
      <c r="EK236" s="265"/>
      <c r="EL236" s="265"/>
      <c r="EM236" s="265"/>
      <c r="EN236" s="265"/>
      <c r="EO236" s="265"/>
      <c r="EP236" s="265"/>
      <c r="EQ236" s="265"/>
      <c r="ER236" s="265"/>
      <c r="ES236" s="265"/>
      <c r="ET236" s="265"/>
      <c r="EU236" s="265"/>
      <c r="EV236" s="265"/>
      <c r="EW236" s="265"/>
      <c r="EX236" s="265"/>
      <c r="EY236" s="265"/>
      <c r="EZ236" s="265"/>
      <c r="FA236" s="265"/>
      <c r="FB236" s="265"/>
      <c r="FC236" s="265"/>
      <c r="FD236" s="265"/>
      <c r="FE236" s="265"/>
      <c r="FF236" s="265"/>
      <c r="FG236" s="265"/>
      <c r="FH236" s="265"/>
      <c r="FI236" s="265"/>
      <c r="FJ236" s="265"/>
      <c r="FK236" s="265"/>
      <c r="FL236" s="265"/>
      <c r="FM236" s="265"/>
      <c r="FN236" s="265"/>
      <c r="FO236" s="265"/>
      <c r="FP236" s="265"/>
      <c r="FQ236" s="265"/>
      <c r="FR236" s="265"/>
      <c r="FS236" s="265"/>
      <c r="FT236" s="265"/>
      <c r="FU236" s="265"/>
      <c r="FV236" s="265"/>
      <c r="FW236" s="265"/>
      <c r="FX236" s="265"/>
      <c r="FY236" s="265"/>
      <c r="FZ236" s="265"/>
      <c r="GA236" s="265"/>
      <c r="GB236" s="265"/>
      <c r="GC236" s="265"/>
      <c r="GD236" s="265"/>
      <c r="GE236" s="265"/>
      <c r="GF236" s="265"/>
      <c r="GG236" s="265"/>
      <c r="GH236" s="265"/>
      <c r="GI236" s="265"/>
      <c r="GJ236" s="265"/>
      <c r="GK236" s="265"/>
      <c r="GL236" s="265"/>
      <c r="GM236" s="265"/>
      <c r="GN236" s="265"/>
      <c r="GO236" s="265"/>
      <c r="GP236" s="265"/>
      <c r="GQ236" s="265"/>
      <c r="GR236" s="265"/>
      <c r="GS236" s="265"/>
      <c r="GT236" s="265"/>
      <c r="GU236" s="265"/>
      <c r="GV236" s="265"/>
      <c r="GW236" s="265"/>
      <c r="GX236" s="265"/>
      <c r="GY236" s="265"/>
      <c r="GZ236" s="265"/>
      <c r="HA236" s="265"/>
      <c r="HB236" s="265"/>
      <c r="HC236" s="265"/>
      <c r="HD236" s="265"/>
      <c r="HE236" s="265"/>
      <c r="HF236" s="265"/>
      <c r="HG236" s="265"/>
      <c r="HH236" s="265"/>
      <c r="HI236" s="265"/>
      <c r="HJ236" s="265"/>
      <c r="HK236" s="265"/>
      <c r="HL236" s="265"/>
      <c r="HM236" s="265"/>
      <c r="HN236" s="265"/>
      <c r="HO236" s="265"/>
      <c r="HP236" s="265"/>
      <c r="HQ236" s="265"/>
      <c r="HR236" s="265"/>
      <c r="HS236" s="265"/>
      <c r="HT236" s="265"/>
      <c r="HU236" s="265"/>
      <c r="HV236" s="265"/>
      <c r="HW236" s="265"/>
      <c r="HX236" s="265"/>
      <c r="HY236" s="265"/>
      <c r="HZ236" s="265"/>
      <c r="IA236" s="265"/>
      <c r="IB236" s="265"/>
      <c r="IC236" s="265"/>
      <c r="ID236" s="265"/>
      <c r="IE236" s="265"/>
      <c r="IF236" s="265"/>
      <c r="IG236" s="265"/>
      <c r="IH236" s="265"/>
      <c r="II236" s="265"/>
      <c r="IJ236" s="265"/>
      <c r="IK236" s="265"/>
      <c r="IL236" s="265"/>
      <c r="IM236" s="265"/>
      <c r="IN236" s="265"/>
      <c r="IO236" s="265"/>
      <c r="IP236" s="265"/>
      <c r="IQ236" s="265"/>
      <c r="IR236" s="265"/>
      <c r="IS236" s="265"/>
      <c r="IT236" s="265"/>
      <c r="IU236" s="265"/>
      <c r="IV236" s="265"/>
      <c r="IW236" s="265"/>
      <c r="IX236" s="265"/>
      <c r="IY236" s="265"/>
      <c r="IZ236" s="265"/>
      <c r="JA236" s="265"/>
      <c r="JB236" s="265"/>
      <c r="JC236" s="265"/>
      <c r="JD236" s="265"/>
      <c r="JE236" s="265"/>
      <c r="JF236" s="265"/>
      <c r="JG236" s="265"/>
      <c r="JH236" s="265"/>
      <c r="JI236" s="265"/>
      <c r="JJ236" s="265"/>
      <c r="JK236" s="265"/>
      <c r="JL236" s="265"/>
      <c r="JM236" s="265"/>
      <c r="JN236" s="265"/>
      <c r="JO236" s="265"/>
      <c r="JP236" s="265"/>
      <c r="JQ236" s="265"/>
      <c r="JR236" s="265"/>
      <c r="JS236" s="265"/>
      <c r="JT236" s="265"/>
      <c r="JU236" s="265"/>
      <c r="JV236" s="265"/>
      <c r="JW236" s="265"/>
      <c r="JX236" s="265"/>
      <c r="JY236" s="265"/>
      <c r="JZ236" s="265"/>
      <c r="KA236" s="265"/>
      <c r="KB236" s="265"/>
      <c r="KC236" s="265"/>
      <c r="KD236" s="265"/>
      <c r="KE236" s="265"/>
      <c r="KF236" s="265"/>
      <c r="KG236" s="265"/>
      <c r="KH236" s="265"/>
      <c r="KI236" s="265"/>
      <c r="KJ236" s="265"/>
      <c r="KK236" s="265"/>
      <c r="KL236" s="265"/>
      <c r="KM236" s="265"/>
      <c r="KN236" s="265"/>
      <c r="KO236" s="265"/>
      <c r="KP236" s="265"/>
      <c r="KQ236" s="265"/>
      <c r="KR236" s="265"/>
      <c r="KS236" s="265"/>
      <c r="KT236" s="265"/>
      <c r="KU236" s="265"/>
      <c r="KV236" s="265"/>
      <c r="KW236" s="265"/>
      <c r="KX236" s="265"/>
      <c r="KY236" s="265"/>
      <c r="KZ236" s="265"/>
      <c r="LA236" s="265"/>
      <c r="LB236" s="265"/>
      <c r="LC236" s="265"/>
      <c r="LD236" s="265"/>
      <c r="LE236" s="265"/>
      <c r="LF236" s="265"/>
      <c r="LG236" s="265"/>
      <c r="LH236" s="265"/>
      <c r="LI236" s="265"/>
      <c r="LJ236" s="265"/>
      <c r="LK236" s="265"/>
      <c r="LL236" s="265"/>
      <c r="LM236" s="265"/>
      <c r="LN236" s="265"/>
      <c r="LO236" s="265"/>
      <c r="LP236" s="265"/>
      <c r="LQ236" s="265"/>
      <c r="LR236" s="265"/>
      <c r="LS236" s="265"/>
      <c r="LT236" s="265"/>
      <c r="LU236" s="265"/>
      <c r="LV236" s="265"/>
      <c r="LW236" s="265"/>
      <c r="LX236" s="265"/>
      <c r="LY236" s="265"/>
      <c r="LZ236" s="265"/>
      <c r="MA236" s="265"/>
      <c r="MB236" s="265"/>
      <c r="MC236" s="265"/>
      <c r="MD236" s="265"/>
      <c r="ME236" s="265"/>
      <c r="MF236" s="265"/>
      <c r="MG236" s="265"/>
      <c r="MH236" s="265"/>
      <c r="MI236" s="265"/>
      <c r="MJ236" s="265"/>
      <c r="MK236" s="265"/>
      <c r="ML236" s="265"/>
      <c r="MM236" s="265"/>
      <c r="MN236" s="265"/>
      <c r="MO236" s="265"/>
      <c r="MP236" s="265"/>
      <c r="MQ236" s="265"/>
      <c r="MR236" s="265"/>
      <c r="MS236" s="265"/>
      <c r="MT236" s="265"/>
      <c r="MU236" s="265"/>
      <c r="MV236" s="265"/>
      <c r="MW236" s="265"/>
      <c r="MX236" s="265"/>
      <c r="MY236" s="265"/>
      <c r="MZ236" s="265"/>
      <c r="NA236" s="265"/>
      <c r="NB236" s="265"/>
      <c r="NC236" s="265"/>
      <c r="ND236" s="265"/>
      <c r="NE236" s="265"/>
      <c r="NF236" s="265"/>
      <c r="NG236" s="265"/>
      <c r="NH236" s="265"/>
      <c r="NI236" s="265"/>
      <c r="NJ236" s="265"/>
      <c r="NK236" s="265"/>
      <c r="NL236" s="265"/>
      <c r="NM236" s="265"/>
      <c r="NN236" s="265"/>
      <c r="NO236" s="265"/>
      <c r="NP236" s="265"/>
      <c r="NQ236" s="265"/>
      <c r="NR236" s="265"/>
      <c r="NS236" s="265"/>
      <c r="NT236" s="265"/>
      <c r="NU236" s="265"/>
      <c r="NV236" s="265"/>
      <c r="NW236" s="265"/>
      <c r="NX236" s="265"/>
      <c r="NY236" s="265"/>
      <c r="NZ236" s="265"/>
      <c r="OA236" s="265"/>
      <c r="OB236" s="265"/>
      <c r="OC236" s="265"/>
      <c r="OD236" s="265"/>
      <c r="OE236" s="265"/>
      <c r="OF236" s="265"/>
      <c r="OG236" s="265"/>
      <c r="OH236" s="265"/>
      <c r="OI236" s="265"/>
      <c r="OJ236" s="265"/>
      <c r="OK236" s="265"/>
      <c r="OL236" s="265"/>
      <c r="OM236" s="265"/>
      <c r="ON236" s="265"/>
      <c r="OO236" s="265"/>
      <c r="OP236" s="265"/>
      <c r="OQ236" s="265"/>
      <c r="OR236" s="265"/>
      <c r="OS236" s="265"/>
      <c r="OT236" s="265"/>
      <c r="OU236" s="265"/>
      <c r="OV236" s="265"/>
      <c r="OW236" s="265"/>
      <c r="OX236" s="265"/>
      <c r="OY236" s="265"/>
      <c r="OZ236" s="265"/>
      <c r="PA236" s="265"/>
      <c r="PB236" s="265"/>
      <c r="PC236" s="265"/>
      <c r="PD236" s="265"/>
      <c r="PE236" s="265"/>
      <c r="PF236" s="265"/>
      <c r="PG236" s="265"/>
      <c r="PH236" s="265"/>
      <c r="PI236" s="265"/>
      <c r="PJ236" s="265"/>
      <c r="PK236" s="265"/>
      <c r="PL236" s="265"/>
      <c r="PM236" s="265"/>
      <c r="PN236" s="265"/>
      <c r="PO236" s="265"/>
      <c r="PP236" s="265"/>
      <c r="PQ236" s="265"/>
      <c r="PR236" s="265"/>
      <c r="PS236" s="265"/>
      <c r="PT236" s="265"/>
      <c r="PU236" s="265"/>
      <c r="PV236" s="265"/>
      <c r="PW236" s="265"/>
      <c r="PX236" s="265"/>
      <c r="PY236" s="265"/>
      <c r="PZ236" s="265"/>
      <c r="QA236" s="265"/>
      <c r="QB236" s="265"/>
      <c r="QC236" s="265"/>
      <c r="QD236" s="265"/>
      <c r="QE236" s="265"/>
      <c r="QF236" s="265"/>
      <c r="QG236" s="265"/>
      <c r="QH236" s="265"/>
      <c r="QI236" s="265"/>
      <c r="QJ236" s="265"/>
      <c r="QK236" s="265"/>
      <c r="QL236" s="265"/>
      <c r="QM236" s="265"/>
      <c r="QN236" s="265"/>
      <c r="QO236" s="265"/>
      <c r="QP236" s="265"/>
      <c r="QQ236" s="265"/>
      <c r="QR236" s="265"/>
      <c r="QS236" s="265"/>
      <c r="QT236" s="265"/>
      <c r="QU236" s="265"/>
      <c r="QV236" s="265"/>
      <c r="QW236" s="265"/>
      <c r="QX236" s="265"/>
      <c r="QY236" s="265"/>
      <c r="QZ236" s="265"/>
      <c r="RA236" s="265"/>
      <c r="RB236" s="265"/>
      <c r="RC236" s="265"/>
      <c r="RD236" s="265"/>
      <c r="RE236" s="265"/>
      <c r="RF236" s="265"/>
      <c r="RG236" s="265"/>
      <c r="RH236" s="265"/>
      <c r="RI236" s="265"/>
      <c r="RJ236" s="265"/>
      <c r="RK236" s="265"/>
      <c r="RL236" s="265"/>
      <c r="RM236" s="265"/>
      <c r="RN236" s="265"/>
      <c r="RO236" s="265"/>
      <c r="RP236" s="265"/>
      <c r="RQ236" s="265"/>
      <c r="RR236" s="265"/>
      <c r="RS236" s="265"/>
      <c r="RT236" s="265"/>
      <c r="RU236" s="265"/>
      <c r="RV236" s="265"/>
      <c r="RW236" s="265"/>
      <c r="RX236" s="265"/>
      <c r="RY236" s="265"/>
      <c r="RZ236" s="265"/>
      <c r="SA236" s="265"/>
      <c r="SB236" s="265"/>
      <c r="SC236" s="265"/>
      <c r="SD236" s="265"/>
      <c r="SE236" s="265"/>
      <c r="SF236" s="265"/>
      <c r="SG236" s="265"/>
      <c r="SH236" s="265"/>
      <c r="SI236" s="265"/>
      <c r="SJ236" s="265"/>
      <c r="SK236" s="265"/>
      <c r="SL236" s="265"/>
      <c r="SM236" s="265"/>
      <c r="SN236" s="265"/>
      <c r="SO236" s="265"/>
      <c r="SP236" s="265"/>
      <c r="SQ236" s="265"/>
      <c r="SR236" s="265"/>
      <c r="SS236" s="265"/>
      <c r="ST236" s="265"/>
      <c r="SU236" s="265"/>
      <c r="SV236" s="265"/>
      <c r="SW236" s="265"/>
      <c r="SX236" s="265"/>
      <c r="SY236" s="265"/>
      <c r="SZ236" s="265"/>
      <c r="TA236" s="265"/>
      <c r="TB236" s="265"/>
      <c r="TC236" s="265"/>
      <c r="TD236" s="265"/>
      <c r="TE236" s="265"/>
      <c r="TF236" s="265"/>
      <c r="TG236" s="265"/>
      <c r="TH236" s="265"/>
      <c r="TI236" s="265"/>
      <c r="TJ236" s="265"/>
      <c r="TK236" s="265"/>
      <c r="TL236" s="265"/>
      <c r="TM236" s="265"/>
      <c r="TN236" s="265"/>
      <c r="TO236" s="265"/>
      <c r="TP236" s="265"/>
      <c r="TQ236" s="265"/>
      <c r="TR236" s="265"/>
      <c r="TS236" s="265"/>
      <c r="TT236" s="265"/>
      <c r="TU236" s="265"/>
      <c r="TV236" s="265"/>
      <c r="TW236" s="265"/>
      <c r="TX236" s="265"/>
      <c r="TY236" s="265"/>
      <c r="TZ236" s="265"/>
      <c r="UA236" s="265"/>
      <c r="UB236" s="265"/>
      <c r="UC236" s="265"/>
      <c r="UD236" s="265"/>
      <c r="UE236" s="265"/>
      <c r="UF236" s="265"/>
      <c r="UG236" s="265"/>
      <c r="UH236" s="265"/>
      <c r="UI236" s="265"/>
      <c r="UJ236" s="265"/>
      <c r="UK236" s="265"/>
      <c r="UL236" s="265"/>
      <c r="UM236" s="265"/>
      <c r="UN236" s="265"/>
      <c r="UO236" s="265"/>
      <c r="UP236" s="265"/>
      <c r="UQ236" s="265"/>
      <c r="UR236" s="265"/>
      <c r="US236" s="265"/>
      <c r="UT236" s="265"/>
      <c r="UU236" s="265"/>
      <c r="UV236" s="265"/>
      <c r="UW236" s="265"/>
      <c r="UX236" s="265"/>
      <c r="UY236" s="265"/>
      <c r="UZ236" s="265"/>
      <c r="VA236" s="265"/>
      <c r="VB236" s="265"/>
      <c r="VC236" s="265"/>
      <c r="VD236" s="265"/>
      <c r="VE236" s="265"/>
      <c r="VF236" s="265"/>
      <c r="VG236" s="265"/>
      <c r="VH236" s="265"/>
      <c r="VI236" s="265"/>
      <c r="VJ236" s="265"/>
      <c r="VK236" s="265"/>
      <c r="VL236" s="265"/>
      <c r="VM236" s="265"/>
      <c r="VN236" s="265"/>
      <c r="VO236" s="265"/>
      <c r="VP236" s="265"/>
      <c r="VQ236" s="265"/>
      <c r="VR236" s="265"/>
      <c r="VS236" s="265"/>
      <c r="VT236" s="265"/>
      <c r="VU236" s="265"/>
      <c r="VV236" s="265"/>
      <c r="VW236" s="265"/>
      <c r="VX236" s="265"/>
      <c r="VY236" s="265"/>
      <c r="VZ236" s="265"/>
      <c r="WA236" s="265"/>
      <c r="WB236" s="265"/>
      <c r="WC236" s="265"/>
      <c r="WD236" s="265"/>
      <c r="WE236" s="265"/>
      <c r="WF236" s="265"/>
      <c r="WG236" s="265"/>
      <c r="WH236" s="265"/>
      <c r="WI236" s="265"/>
      <c r="WJ236" s="265"/>
      <c r="WK236" s="265"/>
      <c r="WL236" s="265"/>
      <c r="WM236" s="265"/>
      <c r="WN236" s="265"/>
      <c r="WO236" s="265"/>
      <c r="WP236" s="265"/>
      <c r="WQ236" s="265"/>
      <c r="WR236" s="265"/>
      <c r="WS236" s="265"/>
      <c r="WT236" s="265"/>
      <c r="WU236" s="265"/>
      <c r="WV236" s="265"/>
      <c r="WW236" s="265"/>
      <c r="WX236" s="265"/>
      <c r="WY236" s="265"/>
      <c r="WZ236" s="265"/>
      <c r="XA236" s="265"/>
      <c r="XB236" s="265"/>
      <c r="XC236" s="265"/>
      <c r="XD236" s="265"/>
      <c r="XE236" s="265"/>
      <c r="XF236" s="265"/>
      <c r="XG236" s="265"/>
      <c r="XH236" s="265"/>
      <c r="XI236" s="265"/>
      <c r="XJ236" s="265"/>
      <c r="XK236" s="265"/>
      <c r="XL236" s="265"/>
      <c r="XM236" s="265"/>
      <c r="XN236" s="265"/>
      <c r="XO236" s="265"/>
      <c r="XP236" s="265"/>
      <c r="XQ236" s="265"/>
      <c r="XR236" s="265"/>
      <c r="XS236" s="265"/>
      <c r="XT236" s="265"/>
      <c r="XU236" s="265"/>
      <c r="XV236" s="265"/>
      <c r="XW236" s="265"/>
      <c r="XX236" s="265"/>
      <c r="XY236" s="265"/>
      <c r="XZ236" s="265"/>
      <c r="YA236" s="265"/>
      <c r="YB236" s="265"/>
      <c r="YC236" s="265"/>
      <c r="YD236" s="265"/>
      <c r="YE236" s="265"/>
      <c r="YF236" s="265"/>
      <c r="YG236" s="265"/>
      <c r="YH236" s="265"/>
      <c r="YI236" s="265"/>
      <c r="YJ236" s="265"/>
      <c r="YK236" s="265"/>
      <c r="YL236" s="265"/>
      <c r="YM236" s="265"/>
      <c r="YN236" s="265"/>
      <c r="YO236" s="265"/>
      <c r="YP236" s="265"/>
      <c r="YQ236" s="265"/>
      <c r="YR236" s="265"/>
      <c r="YS236" s="265"/>
      <c r="YT236" s="265"/>
      <c r="YU236" s="265"/>
      <c r="YV236" s="265"/>
      <c r="YW236" s="265"/>
      <c r="YX236" s="265"/>
      <c r="YY236" s="265"/>
      <c r="YZ236" s="265"/>
      <c r="ZA236" s="265"/>
      <c r="ZB236" s="265"/>
      <c r="ZC236" s="265"/>
      <c r="ZD236" s="265"/>
      <c r="ZE236" s="265"/>
      <c r="ZF236" s="265"/>
      <c r="ZG236" s="265"/>
      <c r="ZH236" s="265"/>
      <c r="ZI236" s="265"/>
      <c r="ZJ236" s="265"/>
      <c r="ZK236" s="265"/>
      <c r="ZL236" s="265"/>
      <c r="ZM236" s="265"/>
      <c r="ZN236" s="265"/>
      <c r="ZO236" s="265"/>
      <c r="ZP236" s="265"/>
      <c r="ZQ236" s="265"/>
      <c r="ZR236" s="265"/>
      <c r="ZS236" s="265"/>
      <c r="ZT236" s="265"/>
      <c r="ZU236" s="265"/>
      <c r="ZV236" s="265"/>
      <c r="ZW236" s="265"/>
      <c r="ZX236" s="265"/>
      <c r="ZY236" s="265"/>
      <c r="ZZ236" s="265"/>
      <c r="AAA236" s="265"/>
      <c r="AAB236" s="265"/>
      <c r="AAC236" s="265"/>
      <c r="AAD236" s="265"/>
      <c r="AAE236" s="265"/>
      <c r="AAF236" s="265"/>
      <c r="AAG236" s="265"/>
      <c r="AAH236" s="265"/>
      <c r="AAI236" s="265"/>
      <c r="AAJ236" s="265"/>
      <c r="AAK236" s="265"/>
      <c r="AAL236" s="265"/>
      <c r="AAM236" s="265"/>
      <c r="AAN236" s="265"/>
      <c r="AAO236" s="265"/>
      <c r="AAP236" s="265"/>
      <c r="AAQ236" s="265"/>
      <c r="AAR236" s="265"/>
      <c r="AAS236" s="265"/>
      <c r="AAT236" s="265"/>
      <c r="AAU236" s="265"/>
      <c r="AAV236" s="265"/>
      <c r="AAW236" s="265"/>
      <c r="AAX236" s="265"/>
      <c r="AAY236" s="265"/>
      <c r="AAZ236" s="265"/>
      <c r="ABA236" s="265"/>
      <c r="ABB236" s="265"/>
      <c r="ABC236" s="265"/>
      <c r="ABD236" s="265"/>
      <c r="ABE236" s="265"/>
      <c r="ABF236" s="265"/>
      <c r="ABG236" s="265"/>
      <c r="ABH236" s="265"/>
      <c r="ABI236" s="265"/>
      <c r="ABJ236" s="265"/>
      <c r="ABK236" s="265"/>
      <c r="ABL236" s="265"/>
      <c r="ABM236" s="265"/>
      <c r="ABN236" s="265"/>
      <c r="ABO236" s="265"/>
      <c r="ABP236" s="265"/>
      <c r="ABQ236" s="265"/>
      <c r="ABR236" s="265"/>
      <c r="ABS236" s="265"/>
      <c r="ABT236" s="265"/>
      <c r="ABU236" s="265"/>
      <c r="ABV236" s="265"/>
      <c r="ABW236" s="265"/>
      <c r="ABX236" s="265"/>
      <c r="ABY236" s="265"/>
      <c r="ABZ236" s="265"/>
      <c r="ACA236" s="265"/>
      <c r="ACB236" s="265"/>
      <c r="ACC236" s="265"/>
      <c r="ACD236" s="265"/>
      <c r="ACE236" s="265"/>
      <c r="ACF236" s="265"/>
      <c r="ACG236" s="265"/>
      <c r="ACH236" s="265"/>
      <c r="ACI236" s="265"/>
      <c r="ACJ236" s="265"/>
      <c r="ACK236" s="265"/>
      <c r="ACL236" s="265"/>
      <c r="ACM236" s="265"/>
      <c r="ACN236" s="265"/>
      <c r="ACO236" s="265"/>
      <c r="ACP236" s="265"/>
      <c r="ACQ236" s="265"/>
      <c r="ACR236" s="265"/>
      <c r="ACS236" s="265"/>
      <c r="ACT236" s="265"/>
      <c r="ACU236" s="265"/>
      <c r="ACV236" s="265"/>
      <c r="ACW236" s="265"/>
      <c r="ACX236" s="265"/>
      <c r="ACY236" s="265"/>
      <c r="ACZ236" s="265"/>
      <c r="ADA236" s="265"/>
      <c r="ADB236" s="265"/>
      <c r="ADC236" s="265"/>
      <c r="ADD236" s="265"/>
      <c r="ADE236" s="265"/>
      <c r="ADF236" s="265"/>
      <c r="ADG236" s="265"/>
      <c r="ADH236" s="265"/>
      <c r="ADI236" s="265"/>
      <c r="ADJ236" s="265"/>
      <c r="ADK236" s="265"/>
      <c r="ADL236" s="265"/>
      <c r="ADM236" s="265"/>
      <c r="ADN236" s="265"/>
      <c r="ADO236" s="265"/>
      <c r="ADP236" s="265"/>
      <c r="ADQ236" s="265"/>
      <c r="ADR236" s="265"/>
      <c r="ADS236" s="265"/>
      <c r="ADT236" s="265"/>
      <c r="ADU236" s="265"/>
      <c r="ADV236" s="265"/>
      <c r="ADW236" s="265"/>
      <c r="ADX236" s="265"/>
      <c r="ADY236" s="265"/>
      <c r="ADZ236" s="265"/>
      <c r="AEA236" s="265"/>
      <c r="AEB236" s="265"/>
      <c r="AEC236" s="265"/>
      <c r="AED236" s="265"/>
      <c r="AEE236" s="265"/>
      <c r="AEF236" s="265"/>
      <c r="AEG236" s="265"/>
      <c r="AEH236" s="265"/>
      <c r="AEI236" s="265"/>
      <c r="AEJ236" s="265"/>
      <c r="AEK236" s="265"/>
      <c r="AEL236" s="265"/>
      <c r="AEM236" s="265"/>
      <c r="AEN236" s="265"/>
      <c r="AEO236" s="265"/>
      <c r="AEP236" s="265"/>
      <c r="AEQ236" s="265"/>
      <c r="AER236" s="265"/>
      <c r="AES236" s="265"/>
      <c r="AET236" s="265"/>
      <c r="AEU236" s="265"/>
      <c r="AEV236" s="265"/>
      <c r="AEW236" s="265"/>
      <c r="AEX236" s="265"/>
      <c r="AEY236" s="265"/>
      <c r="AEZ236" s="265"/>
      <c r="AFA236" s="265"/>
      <c r="AFB236" s="265"/>
      <c r="AFC236" s="265"/>
      <c r="AFD236" s="265"/>
      <c r="AFE236" s="265"/>
      <c r="AFF236" s="265"/>
      <c r="AFG236" s="265"/>
      <c r="AFH236" s="265"/>
      <c r="AFI236" s="265"/>
      <c r="AFJ236" s="265"/>
      <c r="AFK236" s="265"/>
      <c r="AFL236" s="265"/>
      <c r="AFM236" s="265"/>
      <c r="AFN236" s="265"/>
      <c r="AFO236" s="265"/>
      <c r="AFP236" s="265"/>
      <c r="AFQ236" s="265"/>
      <c r="AFR236" s="265"/>
      <c r="AFS236" s="265"/>
      <c r="AFT236" s="265"/>
      <c r="AFU236" s="265"/>
      <c r="AFV236" s="265"/>
      <c r="AFW236" s="265"/>
      <c r="AFX236" s="265"/>
      <c r="AFY236" s="265"/>
      <c r="AFZ236" s="265"/>
      <c r="AGA236" s="265"/>
      <c r="AGB236" s="265"/>
      <c r="AGC236" s="265"/>
      <c r="AGD236" s="265"/>
      <c r="AGE236" s="265"/>
      <c r="AGF236" s="265"/>
      <c r="AGG236" s="265"/>
      <c r="AGH236" s="265"/>
      <c r="AGI236" s="265"/>
      <c r="AGJ236" s="265"/>
      <c r="AGK236" s="265"/>
      <c r="AGL236" s="265"/>
      <c r="AGM236" s="265"/>
      <c r="AGN236" s="265"/>
      <c r="AGO236" s="265"/>
      <c r="AGP236" s="265"/>
      <c r="AGQ236" s="265"/>
      <c r="AGR236" s="265"/>
      <c r="AGS236" s="265"/>
      <c r="AGT236" s="265"/>
      <c r="AGU236" s="265"/>
      <c r="AGV236" s="265"/>
      <c r="AGW236" s="265"/>
      <c r="AGX236" s="265"/>
      <c r="AGY236" s="265"/>
      <c r="AGZ236" s="265"/>
      <c r="AHA236" s="265"/>
      <c r="AHB236" s="265"/>
      <c r="AHC236" s="265"/>
      <c r="AHD236" s="265"/>
      <c r="AHE236" s="265"/>
      <c r="AHF236" s="265"/>
      <c r="AHG236" s="265"/>
      <c r="AHH236" s="265"/>
      <c r="AHI236" s="265"/>
      <c r="AHJ236" s="265"/>
      <c r="AHK236" s="265"/>
      <c r="AHL236" s="265"/>
      <c r="AHM236" s="265"/>
      <c r="AHN236" s="265"/>
      <c r="AHO236" s="265"/>
      <c r="AHP236" s="265"/>
      <c r="AHQ236" s="265"/>
      <c r="AHR236" s="265"/>
      <c r="AHS236" s="265"/>
      <c r="AHT236" s="265"/>
      <c r="AHU236" s="265"/>
      <c r="AHV236" s="265"/>
      <c r="AHW236" s="265"/>
      <c r="AHX236" s="265"/>
      <c r="AHY236" s="265"/>
      <c r="AHZ236" s="265"/>
      <c r="AIA236" s="265"/>
      <c r="AIB236" s="265"/>
      <c r="AIC236" s="265"/>
      <c r="AID236" s="265"/>
      <c r="AIE236" s="265"/>
      <c r="AIF236" s="265"/>
      <c r="AIG236" s="265"/>
      <c r="AIH236" s="265"/>
      <c r="AII236" s="265"/>
      <c r="AIJ236" s="265"/>
      <c r="AIK236" s="265"/>
      <c r="AIL236" s="265"/>
      <c r="AIM236" s="265"/>
      <c r="AIN236" s="265"/>
      <c r="AIO236" s="265"/>
      <c r="AIP236" s="265"/>
      <c r="AIQ236" s="265"/>
      <c r="AIR236" s="265"/>
      <c r="AIS236" s="265"/>
      <c r="AIT236" s="265"/>
      <c r="AIU236" s="265"/>
      <c r="AIV236" s="265"/>
      <c r="AIW236" s="265"/>
      <c r="AIX236" s="265"/>
      <c r="AIY236" s="265"/>
      <c r="AIZ236" s="265"/>
      <c r="AJA236" s="265"/>
      <c r="AJB236" s="265"/>
      <c r="AJC236" s="265"/>
      <c r="AJD236" s="265"/>
      <c r="AJE236" s="265"/>
      <c r="AJF236" s="265"/>
      <c r="AJG236" s="265"/>
      <c r="AJH236" s="265"/>
      <c r="AJI236" s="265"/>
      <c r="AJJ236" s="265"/>
      <c r="AJK236" s="265"/>
      <c r="AJL236" s="265"/>
      <c r="AJM236" s="265"/>
      <c r="AJN236" s="265"/>
      <c r="AJO236" s="265"/>
      <c r="AJP236" s="265"/>
      <c r="AJQ236" s="265"/>
      <c r="AJR236" s="265"/>
      <c r="AJS236" s="265"/>
      <c r="AJT236" s="265"/>
      <c r="AJU236" s="265"/>
      <c r="AJV236" s="265"/>
      <c r="AJW236" s="265"/>
      <c r="AJX236" s="265"/>
      <c r="AJY236" s="265"/>
      <c r="AJZ236" s="265"/>
      <c r="AKA236" s="265"/>
      <c r="AKB236" s="265"/>
      <c r="AKC236" s="265"/>
      <c r="AKD236" s="265"/>
      <c r="AKE236" s="265"/>
      <c r="AKF236" s="265"/>
      <c r="AKG236" s="265"/>
      <c r="AKH236" s="265"/>
      <c r="AKI236" s="265"/>
      <c r="AKJ236" s="265"/>
      <c r="AKK236" s="265"/>
      <c r="AKL236" s="265"/>
      <c r="AKM236" s="265"/>
      <c r="AKN236" s="265"/>
      <c r="AKO236" s="265"/>
      <c r="AKP236" s="265"/>
      <c r="AKQ236" s="265"/>
      <c r="AKR236" s="265"/>
      <c r="AKS236" s="265"/>
      <c r="AKT236" s="265"/>
      <c r="AKU236" s="265"/>
      <c r="AKV236" s="265"/>
      <c r="AKW236" s="265"/>
      <c r="AKX236" s="265"/>
      <c r="AKY236" s="265"/>
      <c r="AKZ236" s="265"/>
      <c r="ALA236" s="265"/>
      <c r="ALB236" s="265"/>
      <c r="ALC236" s="265"/>
      <c r="ALD236" s="265"/>
      <c r="ALE236" s="265"/>
      <c r="ALF236" s="265"/>
      <c r="ALG236" s="265"/>
      <c r="ALH236" s="265"/>
      <c r="ALI236" s="265"/>
      <c r="ALJ236" s="265"/>
      <c r="ALK236" s="265"/>
      <c r="ALL236" s="265"/>
      <c r="ALM236" s="265"/>
      <c r="ALN236" s="265"/>
      <c r="ALO236" s="265"/>
      <c r="ALP236" s="265"/>
      <c r="ALQ236" s="265"/>
      <c r="ALR236" s="265"/>
      <c r="ALS236" s="265"/>
      <c r="ALT236" s="265"/>
      <c r="ALU236" s="265"/>
      <c r="ALV236" s="265"/>
      <c r="ALW236" s="265"/>
      <c r="ALX236" s="265"/>
      <c r="ALY236" s="265"/>
      <c r="ALZ236" s="265"/>
      <c r="AMA236" s="265"/>
      <c r="AMB236" s="265"/>
      <c r="AMC236" s="265"/>
      <c r="AMD236" s="265"/>
      <c r="AME236" s="265"/>
      <c r="AMF236" s="265"/>
      <c r="AMG236" s="265"/>
      <c r="AMH236" s="265"/>
      <c r="AMI236" s="265"/>
      <c r="AMJ236" s="265"/>
      <c r="AMK236" s="265"/>
    </row>
    <row r="237" spans="1:1025" s="303" customFormat="1" ht="10.15" customHeight="1">
      <c r="A237" s="343"/>
      <c r="B237" s="344"/>
      <c r="C237" s="343"/>
      <c r="D237" s="345"/>
      <c r="E237" s="345"/>
      <c r="F237" s="343"/>
      <c r="G237" s="346"/>
      <c r="H237" s="346"/>
      <c r="I237" s="347"/>
      <c r="J237" s="347"/>
      <c r="K237" s="264"/>
      <c r="L237" s="264"/>
      <c r="M237" s="264"/>
      <c r="N237" s="264"/>
      <c r="O237" s="264"/>
      <c r="P237" s="264"/>
      <c r="Q237" s="264"/>
      <c r="R237" s="264"/>
      <c r="S237" s="264"/>
      <c r="T237" s="264"/>
      <c r="U237" s="264"/>
      <c r="V237" s="264"/>
      <c r="W237" s="264"/>
      <c r="X237" s="264"/>
      <c r="Y237" s="264"/>
      <c r="Z237" s="264"/>
      <c r="AA237" s="264"/>
      <c r="AB237" s="264"/>
      <c r="AC237" s="264"/>
      <c r="AD237" s="264"/>
      <c r="AE237" s="265"/>
      <c r="AF237" s="265"/>
      <c r="AG237" s="265"/>
      <c r="AH237" s="265"/>
      <c r="AI237" s="265"/>
      <c r="AJ237" s="265"/>
      <c r="AK237" s="265"/>
      <c r="AL237" s="265"/>
      <c r="AM237" s="265"/>
      <c r="AN237" s="265"/>
      <c r="AO237" s="265"/>
      <c r="AP237" s="265"/>
      <c r="AQ237" s="265"/>
      <c r="AR237" s="265"/>
      <c r="AS237" s="265"/>
      <c r="AT237" s="265"/>
      <c r="AU237" s="265"/>
      <c r="AV237" s="265"/>
      <c r="AW237" s="265"/>
      <c r="AX237" s="265"/>
      <c r="AY237" s="265"/>
      <c r="AZ237" s="265"/>
      <c r="BA237" s="265"/>
      <c r="BB237" s="265"/>
      <c r="BC237" s="265"/>
      <c r="BD237" s="265"/>
      <c r="BE237" s="265"/>
      <c r="BF237" s="265"/>
      <c r="BG237" s="265"/>
      <c r="BH237" s="265"/>
      <c r="BI237" s="265"/>
      <c r="BJ237" s="265"/>
      <c r="BK237" s="265"/>
      <c r="BL237" s="265"/>
      <c r="BM237" s="265"/>
      <c r="BN237" s="265"/>
      <c r="BO237" s="265"/>
      <c r="BP237" s="265"/>
      <c r="BQ237" s="265"/>
      <c r="BR237" s="265"/>
      <c r="BS237" s="265"/>
      <c r="BT237" s="265"/>
      <c r="BU237" s="265"/>
      <c r="BV237" s="265"/>
      <c r="BW237" s="265"/>
      <c r="BX237" s="265"/>
      <c r="BY237" s="265"/>
      <c r="BZ237" s="265"/>
      <c r="CA237" s="265"/>
      <c r="CB237" s="265"/>
      <c r="CC237" s="265"/>
      <c r="CD237" s="265"/>
      <c r="CE237" s="265"/>
      <c r="CF237" s="265"/>
      <c r="CG237" s="265"/>
      <c r="CH237" s="265"/>
      <c r="CI237" s="265"/>
      <c r="CJ237" s="265"/>
      <c r="CK237" s="265"/>
      <c r="CL237" s="265"/>
      <c r="CM237" s="265"/>
      <c r="CN237" s="265"/>
      <c r="CO237" s="265"/>
      <c r="CP237" s="265"/>
      <c r="CQ237" s="265"/>
      <c r="CR237" s="265"/>
      <c r="CS237" s="265"/>
      <c r="CT237" s="265"/>
      <c r="CU237" s="265"/>
      <c r="CV237" s="265"/>
      <c r="CW237" s="265"/>
      <c r="CX237" s="265"/>
      <c r="CY237" s="265"/>
      <c r="CZ237" s="265"/>
      <c r="DA237" s="265"/>
      <c r="DB237" s="265"/>
      <c r="DC237" s="265"/>
      <c r="DD237" s="265"/>
      <c r="DE237" s="265"/>
      <c r="DF237" s="265"/>
      <c r="DG237" s="265"/>
      <c r="DH237" s="265"/>
      <c r="DI237" s="265"/>
      <c r="DJ237" s="265"/>
      <c r="DK237" s="265"/>
      <c r="DL237" s="265"/>
      <c r="DM237" s="265"/>
      <c r="DN237" s="265"/>
      <c r="DO237" s="265"/>
      <c r="DP237" s="265"/>
      <c r="DQ237" s="265"/>
      <c r="DR237" s="265"/>
      <c r="DS237" s="265"/>
      <c r="DT237" s="265"/>
      <c r="DU237" s="265"/>
      <c r="DV237" s="265"/>
      <c r="DW237" s="265"/>
      <c r="DX237" s="265"/>
      <c r="DY237" s="265"/>
      <c r="DZ237" s="265"/>
      <c r="EA237" s="265"/>
      <c r="EB237" s="265"/>
      <c r="EC237" s="265"/>
      <c r="ED237" s="265"/>
      <c r="EE237" s="265"/>
      <c r="EF237" s="265"/>
      <c r="EG237" s="265"/>
      <c r="EH237" s="265"/>
      <c r="EI237" s="265"/>
      <c r="EJ237" s="265"/>
      <c r="EK237" s="265"/>
      <c r="EL237" s="265"/>
      <c r="EM237" s="265"/>
      <c r="EN237" s="265"/>
      <c r="EO237" s="265"/>
      <c r="EP237" s="265"/>
      <c r="EQ237" s="265"/>
      <c r="ER237" s="265"/>
      <c r="ES237" s="265"/>
      <c r="ET237" s="265"/>
      <c r="EU237" s="265"/>
      <c r="EV237" s="265"/>
      <c r="EW237" s="265"/>
      <c r="EX237" s="265"/>
      <c r="EY237" s="265"/>
      <c r="EZ237" s="265"/>
      <c r="FA237" s="265"/>
      <c r="FB237" s="265"/>
      <c r="FC237" s="265"/>
      <c r="FD237" s="265"/>
      <c r="FE237" s="265"/>
      <c r="FF237" s="265"/>
      <c r="FG237" s="265"/>
      <c r="FH237" s="265"/>
      <c r="FI237" s="265"/>
      <c r="FJ237" s="265"/>
      <c r="FK237" s="265"/>
      <c r="FL237" s="265"/>
      <c r="FM237" s="265"/>
      <c r="FN237" s="265"/>
      <c r="FO237" s="265"/>
      <c r="FP237" s="265"/>
      <c r="FQ237" s="265"/>
      <c r="FR237" s="265"/>
      <c r="FS237" s="265"/>
      <c r="FT237" s="265"/>
      <c r="FU237" s="265"/>
      <c r="FV237" s="265"/>
      <c r="FW237" s="265"/>
      <c r="FX237" s="265"/>
      <c r="FY237" s="265"/>
      <c r="FZ237" s="265"/>
      <c r="GA237" s="265"/>
      <c r="GB237" s="265"/>
      <c r="GC237" s="265"/>
      <c r="GD237" s="265"/>
      <c r="GE237" s="265"/>
      <c r="GF237" s="265"/>
      <c r="GG237" s="265"/>
      <c r="GH237" s="265"/>
      <c r="GI237" s="265"/>
      <c r="GJ237" s="265"/>
      <c r="GK237" s="265"/>
      <c r="GL237" s="265"/>
      <c r="GM237" s="265"/>
      <c r="GN237" s="265"/>
      <c r="GO237" s="265"/>
      <c r="GP237" s="265"/>
      <c r="GQ237" s="265"/>
      <c r="GR237" s="265"/>
      <c r="GS237" s="265"/>
      <c r="GT237" s="265"/>
      <c r="GU237" s="265"/>
      <c r="GV237" s="265"/>
      <c r="GW237" s="265"/>
      <c r="GX237" s="265"/>
      <c r="GY237" s="265"/>
      <c r="GZ237" s="265"/>
      <c r="HA237" s="265"/>
      <c r="HB237" s="265"/>
      <c r="HC237" s="265"/>
      <c r="HD237" s="265"/>
      <c r="HE237" s="265"/>
      <c r="HF237" s="265"/>
      <c r="HG237" s="265"/>
      <c r="HH237" s="265"/>
      <c r="HI237" s="265"/>
      <c r="HJ237" s="265"/>
      <c r="HK237" s="265"/>
      <c r="HL237" s="265"/>
      <c r="HM237" s="265"/>
      <c r="HN237" s="265"/>
      <c r="HO237" s="265"/>
      <c r="HP237" s="265"/>
      <c r="HQ237" s="265"/>
      <c r="HR237" s="265"/>
      <c r="HS237" s="265"/>
      <c r="HT237" s="265"/>
      <c r="HU237" s="265"/>
      <c r="HV237" s="265"/>
      <c r="HW237" s="265"/>
      <c r="HX237" s="265"/>
      <c r="HY237" s="265"/>
      <c r="HZ237" s="265"/>
      <c r="IA237" s="265"/>
      <c r="IB237" s="265"/>
      <c r="IC237" s="265"/>
      <c r="ID237" s="265"/>
      <c r="IE237" s="265"/>
      <c r="IF237" s="265"/>
      <c r="IG237" s="265"/>
      <c r="IH237" s="265"/>
      <c r="II237" s="265"/>
      <c r="IJ237" s="265"/>
      <c r="IK237" s="265"/>
      <c r="IL237" s="265"/>
      <c r="IM237" s="265"/>
      <c r="IN237" s="265"/>
      <c r="IO237" s="265"/>
      <c r="IP237" s="265"/>
      <c r="IQ237" s="265"/>
      <c r="IR237" s="265"/>
      <c r="IS237" s="265"/>
      <c r="IT237" s="265"/>
      <c r="IU237" s="265"/>
      <c r="IV237" s="265"/>
      <c r="IW237" s="265"/>
      <c r="IX237" s="265"/>
      <c r="IY237" s="265"/>
      <c r="IZ237" s="265"/>
      <c r="JA237" s="265"/>
      <c r="JB237" s="265"/>
      <c r="JC237" s="265"/>
      <c r="JD237" s="265"/>
      <c r="JE237" s="265"/>
      <c r="JF237" s="265"/>
      <c r="JG237" s="265"/>
      <c r="JH237" s="265"/>
      <c r="JI237" s="265"/>
      <c r="JJ237" s="265"/>
      <c r="JK237" s="265"/>
      <c r="JL237" s="265"/>
      <c r="JM237" s="265"/>
      <c r="JN237" s="265"/>
      <c r="JO237" s="265"/>
      <c r="JP237" s="265"/>
      <c r="JQ237" s="265"/>
      <c r="JR237" s="265"/>
      <c r="JS237" s="265"/>
      <c r="JT237" s="265"/>
      <c r="JU237" s="265"/>
      <c r="JV237" s="265"/>
      <c r="JW237" s="265"/>
      <c r="JX237" s="265"/>
      <c r="JY237" s="265"/>
      <c r="JZ237" s="265"/>
      <c r="KA237" s="265"/>
      <c r="KB237" s="265"/>
      <c r="KC237" s="265"/>
      <c r="KD237" s="265"/>
      <c r="KE237" s="265"/>
      <c r="KF237" s="265"/>
      <c r="KG237" s="265"/>
      <c r="KH237" s="265"/>
      <c r="KI237" s="265"/>
      <c r="KJ237" s="265"/>
      <c r="KK237" s="265"/>
      <c r="KL237" s="265"/>
      <c r="KM237" s="265"/>
      <c r="KN237" s="265"/>
      <c r="KO237" s="265"/>
      <c r="KP237" s="265"/>
      <c r="KQ237" s="265"/>
      <c r="KR237" s="265"/>
      <c r="KS237" s="265"/>
      <c r="KT237" s="265"/>
      <c r="KU237" s="265"/>
      <c r="KV237" s="265"/>
      <c r="KW237" s="265"/>
      <c r="KX237" s="265"/>
      <c r="KY237" s="265"/>
      <c r="KZ237" s="265"/>
      <c r="LA237" s="265"/>
      <c r="LB237" s="265"/>
      <c r="LC237" s="265"/>
      <c r="LD237" s="265"/>
      <c r="LE237" s="265"/>
      <c r="LF237" s="265"/>
      <c r="LG237" s="265"/>
      <c r="LH237" s="265"/>
      <c r="LI237" s="265"/>
      <c r="LJ237" s="265"/>
      <c r="LK237" s="265"/>
      <c r="LL237" s="265"/>
      <c r="LM237" s="265"/>
      <c r="LN237" s="265"/>
      <c r="LO237" s="265"/>
      <c r="LP237" s="265"/>
      <c r="LQ237" s="265"/>
      <c r="LR237" s="265"/>
      <c r="LS237" s="265"/>
      <c r="LT237" s="265"/>
      <c r="LU237" s="265"/>
      <c r="LV237" s="265"/>
      <c r="LW237" s="265"/>
      <c r="LX237" s="265"/>
      <c r="LY237" s="265"/>
      <c r="LZ237" s="265"/>
      <c r="MA237" s="265"/>
      <c r="MB237" s="265"/>
      <c r="MC237" s="265"/>
      <c r="MD237" s="265"/>
      <c r="ME237" s="265"/>
      <c r="MF237" s="265"/>
      <c r="MG237" s="265"/>
      <c r="MH237" s="265"/>
      <c r="MI237" s="265"/>
      <c r="MJ237" s="265"/>
      <c r="MK237" s="265"/>
      <c r="ML237" s="265"/>
      <c r="MM237" s="265"/>
      <c r="MN237" s="265"/>
      <c r="MO237" s="265"/>
      <c r="MP237" s="265"/>
      <c r="MQ237" s="265"/>
      <c r="MR237" s="265"/>
      <c r="MS237" s="265"/>
      <c r="MT237" s="265"/>
      <c r="MU237" s="265"/>
      <c r="MV237" s="265"/>
      <c r="MW237" s="265"/>
      <c r="MX237" s="265"/>
      <c r="MY237" s="265"/>
      <c r="MZ237" s="265"/>
      <c r="NA237" s="265"/>
      <c r="NB237" s="265"/>
      <c r="NC237" s="265"/>
      <c r="ND237" s="265"/>
      <c r="NE237" s="265"/>
      <c r="NF237" s="265"/>
      <c r="NG237" s="265"/>
      <c r="NH237" s="265"/>
      <c r="NI237" s="265"/>
      <c r="NJ237" s="265"/>
      <c r="NK237" s="265"/>
      <c r="NL237" s="265"/>
      <c r="NM237" s="265"/>
      <c r="NN237" s="265"/>
      <c r="NO237" s="265"/>
      <c r="NP237" s="265"/>
      <c r="NQ237" s="265"/>
      <c r="NR237" s="265"/>
      <c r="NS237" s="265"/>
      <c r="NT237" s="265"/>
      <c r="NU237" s="265"/>
      <c r="NV237" s="265"/>
      <c r="NW237" s="265"/>
      <c r="NX237" s="265"/>
      <c r="NY237" s="265"/>
      <c r="NZ237" s="265"/>
      <c r="OA237" s="265"/>
      <c r="OB237" s="265"/>
      <c r="OC237" s="265"/>
      <c r="OD237" s="265"/>
      <c r="OE237" s="265"/>
      <c r="OF237" s="265"/>
      <c r="OG237" s="265"/>
      <c r="OH237" s="265"/>
      <c r="OI237" s="265"/>
      <c r="OJ237" s="265"/>
      <c r="OK237" s="265"/>
      <c r="OL237" s="265"/>
      <c r="OM237" s="265"/>
      <c r="ON237" s="265"/>
      <c r="OO237" s="265"/>
      <c r="OP237" s="265"/>
      <c r="OQ237" s="265"/>
      <c r="OR237" s="265"/>
      <c r="OS237" s="265"/>
      <c r="OT237" s="265"/>
      <c r="OU237" s="265"/>
      <c r="OV237" s="265"/>
      <c r="OW237" s="265"/>
      <c r="OX237" s="265"/>
      <c r="OY237" s="265"/>
      <c r="OZ237" s="265"/>
      <c r="PA237" s="265"/>
      <c r="PB237" s="265"/>
      <c r="PC237" s="265"/>
      <c r="PD237" s="265"/>
      <c r="PE237" s="265"/>
      <c r="PF237" s="265"/>
      <c r="PG237" s="265"/>
      <c r="PH237" s="265"/>
      <c r="PI237" s="265"/>
      <c r="PJ237" s="265"/>
      <c r="PK237" s="265"/>
      <c r="PL237" s="265"/>
      <c r="PM237" s="265"/>
      <c r="PN237" s="265"/>
      <c r="PO237" s="265"/>
      <c r="PP237" s="265"/>
      <c r="PQ237" s="265"/>
      <c r="PR237" s="265"/>
      <c r="PS237" s="265"/>
      <c r="PT237" s="265"/>
      <c r="PU237" s="265"/>
      <c r="PV237" s="265"/>
      <c r="PW237" s="265"/>
      <c r="PX237" s="265"/>
      <c r="PY237" s="265"/>
      <c r="PZ237" s="265"/>
      <c r="QA237" s="265"/>
      <c r="QB237" s="265"/>
      <c r="QC237" s="265"/>
      <c r="QD237" s="265"/>
      <c r="QE237" s="265"/>
      <c r="QF237" s="265"/>
      <c r="QG237" s="265"/>
      <c r="QH237" s="265"/>
      <c r="QI237" s="265"/>
      <c r="QJ237" s="265"/>
      <c r="QK237" s="265"/>
      <c r="QL237" s="265"/>
      <c r="QM237" s="265"/>
      <c r="QN237" s="265"/>
      <c r="QO237" s="265"/>
      <c r="QP237" s="265"/>
      <c r="QQ237" s="265"/>
      <c r="QR237" s="265"/>
      <c r="QS237" s="265"/>
      <c r="QT237" s="265"/>
      <c r="QU237" s="265"/>
      <c r="QV237" s="265"/>
      <c r="QW237" s="265"/>
      <c r="QX237" s="265"/>
      <c r="QY237" s="265"/>
      <c r="QZ237" s="265"/>
      <c r="RA237" s="265"/>
      <c r="RB237" s="265"/>
      <c r="RC237" s="265"/>
      <c r="RD237" s="265"/>
      <c r="RE237" s="265"/>
      <c r="RF237" s="265"/>
      <c r="RG237" s="265"/>
      <c r="RH237" s="265"/>
      <c r="RI237" s="265"/>
      <c r="RJ237" s="265"/>
      <c r="RK237" s="265"/>
      <c r="RL237" s="265"/>
      <c r="RM237" s="265"/>
      <c r="RN237" s="265"/>
      <c r="RO237" s="265"/>
      <c r="RP237" s="265"/>
      <c r="RQ237" s="265"/>
      <c r="RR237" s="265"/>
      <c r="RS237" s="265"/>
      <c r="RT237" s="265"/>
      <c r="RU237" s="265"/>
      <c r="RV237" s="265"/>
      <c r="RW237" s="265"/>
      <c r="RX237" s="265"/>
      <c r="RY237" s="265"/>
      <c r="RZ237" s="265"/>
      <c r="SA237" s="265"/>
      <c r="SB237" s="265"/>
      <c r="SC237" s="265"/>
      <c r="SD237" s="265"/>
      <c r="SE237" s="265"/>
      <c r="SF237" s="265"/>
      <c r="SG237" s="265"/>
      <c r="SH237" s="265"/>
      <c r="SI237" s="265"/>
      <c r="SJ237" s="265"/>
      <c r="SK237" s="265"/>
      <c r="SL237" s="265"/>
      <c r="SM237" s="265"/>
      <c r="SN237" s="265"/>
      <c r="SO237" s="265"/>
      <c r="SP237" s="265"/>
      <c r="SQ237" s="265"/>
      <c r="SR237" s="265"/>
      <c r="SS237" s="265"/>
      <c r="ST237" s="265"/>
      <c r="SU237" s="265"/>
      <c r="SV237" s="265"/>
      <c r="SW237" s="265"/>
      <c r="SX237" s="265"/>
      <c r="SY237" s="265"/>
      <c r="SZ237" s="265"/>
      <c r="TA237" s="265"/>
      <c r="TB237" s="265"/>
      <c r="TC237" s="265"/>
      <c r="TD237" s="265"/>
      <c r="TE237" s="265"/>
      <c r="TF237" s="265"/>
      <c r="TG237" s="265"/>
      <c r="TH237" s="265"/>
      <c r="TI237" s="265"/>
      <c r="TJ237" s="265"/>
      <c r="TK237" s="265"/>
      <c r="TL237" s="265"/>
      <c r="TM237" s="265"/>
      <c r="TN237" s="265"/>
      <c r="TO237" s="265"/>
      <c r="TP237" s="265"/>
      <c r="TQ237" s="265"/>
      <c r="TR237" s="265"/>
      <c r="TS237" s="265"/>
      <c r="TT237" s="265"/>
      <c r="TU237" s="265"/>
      <c r="TV237" s="265"/>
      <c r="TW237" s="265"/>
      <c r="TX237" s="265"/>
      <c r="TY237" s="265"/>
      <c r="TZ237" s="265"/>
      <c r="UA237" s="265"/>
      <c r="UB237" s="265"/>
      <c r="UC237" s="265"/>
      <c r="UD237" s="265"/>
      <c r="UE237" s="265"/>
      <c r="UF237" s="265"/>
      <c r="UG237" s="265"/>
      <c r="UH237" s="265"/>
      <c r="UI237" s="265"/>
      <c r="UJ237" s="265"/>
      <c r="UK237" s="265"/>
      <c r="UL237" s="265"/>
      <c r="UM237" s="265"/>
      <c r="UN237" s="265"/>
      <c r="UO237" s="265"/>
      <c r="UP237" s="265"/>
      <c r="UQ237" s="265"/>
      <c r="UR237" s="265"/>
      <c r="US237" s="265"/>
      <c r="UT237" s="265"/>
      <c r="UU237" s="265"/>
      <c r="UV237" s="265"/>
      <c r="UW237" s="265"/>
      <c r="UX237" s="265"/>
      <c r="UY237" s="265"/>
      <c r="UZ237" s="265"/>
      <c r="VA237" s="265"/>
      <c r="VB237" s="265"/>
      <c r="VC237" s="265"/>
      <c r="VD237" s="265"/>
      <c r="VE237" s="265"/>
      <c r="VF237" s="265"/>
      <c r="VG237" s="265"/>
      <c r="VH237" s="265"/>
      <c r="VI237" s="265"/>
      <c r="VJ237" s="265"/>
      <c r="VK237" s="265"/>
      <c r="VL237" s="265"/>
      <c r="VM237" s="265"/>
      <c r="VN237" s="265"/>
      <c r="VO237" s="265"/>
      <c r="VP237" s="265"/>
      <c r="VQ237" s="265"/>
      <c r="VR237" s="265"/>
      <c r="VS237" s="265"/>
      <c r="VT237" s="265"/>
      <c r="VU237" s="265"/>
      <c r="VV237" s="265"/>
      <c r="VW237" s="265"/>
      <c r="VX237" s="265"/>
      <c r="VY237" s="265"/>
      <c r="VZ237" s="265"/>
      <c r="WA237" s="265"/>
      <c r="WB237" s="265"/>
      <c r="WC237" s="265"/>
      <c r="WD237" s="265"/>
      <c r="WE237" s="265"/>
      <c r="WF237" s="265"/>
      <c r="WG237" s="265"/>
      <c r="WH237" s="265"/>
      <c r="WI237" s="265"/>
      <c r="WJ237" s="265"/>
      <c r="WK237" s="265"/>
      <c r="WL237" s="265"/>
      <c r="WM237" s="265"/>
      <c r="WN237" s="265"/>
      <c r="WO237" s="265"/>
      <c r="WP237" s="265"/>
      <c r="WQ237" s="265"/>
      <c r="WR237" s="265"/>
      <c r="WS237" s="265"/>
      <c r="WT237" s="265"/>
      <c r="WU237" s="265"/>
      <c r="WV237" s="265"/>
      <c r="WW237" s="265"/>
      <c r="WX237" s="265"/>
      <c r="WY237" s="265"/>
      <c r="WZ237" s="265"/>
      <c r="XA237" s="265"/>
      <c r="XB237" s="265"/>
      <c r="XC237" s="265"/>
      <c r="XD237" s="265"/>
      <c r="XE237" s="265"/>
      <c r="XF237" s="265"/>
      <c r="XG237" s="265"/>
      <c r="XH237" s="265"/>
      <c r="XI237" s="265"/>
      <c r="XJ237" s="265"/>
      <c r="XK237" s="265"/>
      <c r="XL237" s="265"/>
      <c r="XM237" s="265"/>
      <c r="XN237" s="265"/>
      <c r="XO237" s="265"/>
      <c r="XP237" s="265"/>
      <c r="XQ237" s="265"/>
      <c r="XR237" s="265"/>
      <c r="XS237" s="265"/>
      <c r="XT237" s="265"/>
      <c r="XU237" s="265"/>
      <c r="XV237" s="265"/>
      <c r="XW237" s="265"/>
      <c r="XX237" s="265"/>
      <c r="XY237" s="265"/>
      <c r="XZ237" s="265"/>
      <c r="YA237" s="265"/>
      <c r="YB237" s="265"/>
      <c r="YC237" s="265"/>
      <c r="YD237" s="265"/>
      <c r="YE237" s="265"/>
      <c r="YF237" s="265"/>
      <c r="YG237" s="265"/>
      <c r="YH237" s="265"/>
      <c r="YI237" s="265"/>
      <c r="YJ237" s="265"/>
      <c r="YK237" s="265"/>
      <c r="YL237" s="265"/>
      <c r="YM237" s="265"/>
      <c r="YN237" s="265"/>
      <c r="YO237" s="265"/>
      <c r="YP237" s="265"/>
      <c r="YQ237" s="265"/>
      <c r="YR237" s="265"/>
      <c r="YS237" s="265"/>
      <c r="YT237" s="265"/>
      <c r="YU237" s="265"/>
      <c r="YV237" s="265"/>
      <c r="YW237" s="265"/>
      <c r="YX237" s="265"/>
      <c r="YY237" s="265"/>
      <c r="YZ237" s="265"/>
      <c r="ZA237" s="265"/>
      <c r="ZB237" s="265"/>
      <c r="ZC237" s="265"/>
      <c r="ZD237" s="265"/>
      <c r="ZE237" s="265"/>
      <c r="ZF237" s="265"/>
      <c r="ZG237" s="265"/>
      <c r="ZH237" s="265"/>
      <c r="ZI237" s="265"/>
      <c r="ZJ237" s="265"/>
      <c r="ZK237" s="265"/>
      <c r="ZL237" s="265"/>
      <c r="ZM237" s="265"/>
      <c r="ZN237" s="265"/>
      <c r="ZO237" s="265"/>
      <c r="ZP237" s="265"/>
      <c r="ZQ237" s="265"/>
      <c r="ZR237" s="265"/>
      <c r="ZS237" s="265"/>
      <c r="ZT237" s="265"/>
      <c r="ZU237" s="265"/>
      <c r="ZV237" s="265"/>
      <c r="ZW237" s="265"/>
      <c r="ZX237" s="265"/>
      <c r="ZY237" s="265"/>
      <c r="ZZ237" s="265"/>
      <c r="AAA237" s="265"/>
      <c r="AAB237" s="265"/>
      <c r="AAC237" s="265"/>
      <c r="AAD237" s="265"/>
      <c r="AAE237" s="265"/>
      <c r="AAF237" s="265"/>
      <c r="AAG237" s="265"/>
      <c r="AAH237" s="265"/>
      <c r="AAI237" s="265"/>
      <c r="AAJ237" s="265"/>
      <c r="AAK237" s="265"/>
      <c r="AAL237" s="265"/>
      <c r="AAM237" s="265"/>
      <c r="AAN237" s="265"/>
      <c r="AAO237" s="265"/>
      <c r="AAP237" s="265"/>
      <c r="AAQ237" s="265"/>
      <c r="AAR237" s="265"/>
      <c r="AAS237" s="265"/>
      <c r="AAT237" s="265"/>
      <c r="AAU237" s="265"/>
      <c r="AAV237" s="265"/>
      <c r="AAW237" s="265"/>
      <c r="AAX237" s="265"/>
      <c r="AAY237" s="265"/>
      <c r="AAZ237" s="265"/>
      <c r="ABA237" s="265"/>
      <c r="ABB237" s="265"/>
      <c r="ABC237" s="265"/>
      <c r="ABD237" s="265"/>
      <c r="ABE237" s="265"/>
      <c r="ABF237" s="265"/>
      <c r="ABG237" s="265"/>
      <c r="ABH237" s="265"/>
      <c r="ABI237" s="265"/>
      <c r="ABJ237" s="265"/>
      <c r="ABK237" s="265"/>
      <c r="ABL237" s="265"/>
      <c r="ABM237" s="265"/>
      <c r="ABN237" s="265"/>
      <c r="ABO237" s="265"/>
      <c r="ABP237" s="265"/>
      <c r="ABQ237" s="265"/>
      <c r="ABR237" s="265"/>
      <c r="ABS237" s="265"/>
      <c r="ABT237" s="265"/>
      <c r="ABU237" s="265"/>
      <c r="ABV237" s="265"/>
      <c r="ABW237" s="265"/>
      <c r="ABX237" s="265"/>
      <c r="ABY237" s="265"/>
      <c r="ABZ237" s="265"/>
      <c r="ACA237" s="265"/>
      <c r="ACB237" s="265"/>
      <c r="ACC237" s="265"/>
      <c r="ACD237" s="265"/>
      <c r="ACE237" s="265"/>
      <c r="ACF237" s="265"/>
      <c r="ACG237" s="265"/>
      <c r="ACH237" s="265"/>
      <c r="ACI237" s="265"/>
      <c r="ACJ237" s="265"/>
      <c r="ACK237" s="265"/>
      <c r="ACL237" s="265"/>
      <c r="ACM237" s="265"/>
      <c r="ACN237" s="265"/>
      <c r="ACO237" s="265"/>
      <c r="ACP237" s="265"/>
      <c r="ACQ237" s="265"/>
      <c r="ACR237" s="265"/>
      <c r="ACS237" s="265"/>
      <c r="ACT237" s="265"/>
      <c r="ACU237" s="265"/>
      <c r="ACV237" s="265"/>
      <c r="ACW237" s="265"/>
      <c r="ACX237" s="265"/>
      <c r="ACY237" s="265"/>
      <c r="ACZ237" s="265"/>
      <c r="ADA237" s="265"/>
      <c r="ADB237" s="265"/>
      <c r="ADC237" s="265"/>
      <c r="ADD237" s="265"/>
      <c r="ADE237" s="265"/>
      <c r="ADF237" s="265"/>
      <c r="ADG237" s="265"/>
      <c r="ADH237" s="265"/>
      <c r="ADI237" s="265"/>
      <c r="ADJ237" s="265"/>
      <c r="ADK237" s="265"/>
      <c r="ADL237" s="265"/>
      <c r="ADM237" s="265"/>
      <c r="ADN237" s="265"/>
      <c r="ADO237" s="265"/>
      <c r="ADP237" s="265"/>
      <c r="ADQ237" s="265"/>
      <c r="ADR237" s="265"/>
      <c r="ADS237" s="265"/>
      <c r="ADT237" s="265"/>
      <c r="ADU237" s="265"/>
      <c r="ADV237" s="265"/>
      <c r="ADW237" s="265"/>
      <c r="ADX237" s="265"/>
      <c r="ADY237" s="265"/>
      <c r="ADZ237" s="265"/>
      <c r="AEA237" s="265"/>
      <c r="AEB237" s="265"/>
      <c r="AEC237" s="265"/>
      <c r="AED237" s="265"/>
      <c r="AEE237" s="265"/>
      <c r="AEF237" s="265"/>
      <c r="AEG237" s="265"/>
      <c r="AEH237" s="265"/>
      <c r="AEI237" s="265"/>
      <c r="AEJ237" s="265"/>
      <c r="AEK237" s="265"/>
      <c r="AEL237" s="265"/>
      <c r="AEM237" s="265"/>
      <c r="AEN237" s="265"/>
      <c r="AEO237" s="265"/>
      <c r="AEP237" s="265"/>
      <c r="AEQ237" s="265"/>
      <c r="AER237" s="265"/>
      <c r="AES237" s="265"/>
      <c r="AET237" s="265"/>
      <c r="AEU237" s="265"/>
      <c r="AEV237" s="265"/>
      <c r="AEW237" s="265"/>
      <c r="AEX237" s="265"/>
      <c r="AEY237" s="265"/>
      <c r="AEZ237" s="265"/>
      <c r="AFA237" s="265"/>
      <c r="AFB237" s="265"/>
      <c r="AFC237" s="265"/>
      <c r="AFD237" s="265"/>
      <c r="AFE237" s="265"/>
      <c r="AFF237" s="265"/>
      <c r="AFG237" s="265"/>
      <c r="AFH237" s="265"/>
      <c r="AFI237" s="265"/>
      <c r="AFJ237" s="265"/>
      <c r="AFK237" s="265"/>
      <c r="AFL237" s="265"/>
      <c r="AFM237" s="265"/>
      <c r="AFN237" s="265"/>
      <c r="AFO237" s="265"/>
      <c r="AFP237" s="265"/>
      <c r="AFQ237" s="265"/>
      <c r="AFR237" s="265"/>
      <c r="AFS237" s="265"/>
      <c r="AFT237" s="265"/>
      <c r="AFU237" s="265"/>
      <c r="AFV237" s="265"/>
      <c r="AFW237" s="265"/>
      <c r="AFX237" s="265"/>
      <c r="AFY237" s="265"/>
      <c r="AFZ237" s="265"/>
      <c r="AGA237" s="265"/>
      <c r="AGB237" s="265"/>
      <c r="AGC237" s="265"/>
      <c r="AGD237" s="265"/>
      <c r="AGE237" s="265"/>
      <c r="AGF237" s="265"/>
      <c r="AGG237" s="265"/>
      <c r="AGH237" s="265"/>
      <c r="AGI237" s="265"/>
      <c r="AGJ237" s="265"/>
      <c r="AGK237" s="265"/>
      <c r="AGL237" s="265"/>
      <c r="AGM237" s="265"/>
      <c r="AGN237" s="265"/>
      <c r="AGO237" s="265"/>
      <c r="AGP237" s="265"/>
      <c r="AGQ237" s="265"/>
      <c r="AGR237" s="265"/>
      <c r="AGS237" s="265"/>
      <c r="AGT237" s="265"/>
      <c r="AGU237" s="265"/>
      <c r="AGV237" s="265"/>
      <c r="AGW237" s="265"/>
      <c r="AGX237" s="265"/>
      <c r="AGY237" s="265"/>
      <c r="AGZ237" s="265"/>
      <c r="AHA237" s="265"/>
      <c r="AHB237" s="265"/>
      <c r="AHC237" s="265"/>
      <c r="AHD237" s="265"/>
      <c r="AHE237" s="265"/>
      <c r="AHF237" s="265"/>
      <c r="AHG237" s="265"/>
      <c r="AHH237" s="265"/>
      <c r="AHI237" s="265"/>
      <c r="AHJ237" s="265"/>
      <c r="AHK237" s="265"/>
      <c r="AHL237" s="265"/>
      <c r="AHM237" s="265"/>
      <c r="AHN237" s="265"/>
      <c r="AHO237" s="265"/>
      <c r="AHP237" s="265"/>
      <c r="AHQ237" s="265"/>
      <c r="AHR237" s="265"/>
      <c r="AHS237" s="265"/>
      <c r="AHT237" s="265"/>
      <c r="AHU237" s="265"/>
      <c r="AHV237" s="265"/>
      <c r="AHW237" s="265"/>
      <c r="AHX237" s="265"/>
      <c r="AHY237" s="265"/>
      <c r="AHZ237" s="265"/>
      <c r="AIA237" s="265"/>
      <c r="AIB237" s="265"/>
      <c r="AIC237" s="265"/>
      <c r="AID237" s="265"/>
      <c r="AIE237" s="265"/>
      <c r="AIF237" s="265"/>
      <c r="AIG237" s="265"/>
      <c r="AIH237" s="265"/>
      <c r="AII237" s="265"/>
      <c r="AIJ237" s="265"/>
      <c r="AIK237" s="265"/>
      <c r="AIL237" s="265"/>
      <c r="AIM237" s="265"/>
      <c r="AIN237" s="265"/>
      <c r="AIO237" s="265"/>
      <c r="AIP237" s="265"/>
      <c r="AIQ237" s="265"/>
      <c r="AIR237" s="265"/>
      <c r="AIS237" s="265"/>
      <c r="AIT237" s="265"/>
      <c r="AIU237" s="265"/>
      <c r="AIV237" s="265"/>
      <c r="AIW237" s="265"/>
      <c r="AIX237" s="265"/>
      <c r="AIY237" s="265"/>
      <c r="AIZ237" s="265"/>
      <c r="AJA237" s="265"/>
      <c r="AJB237" s="265"/>
      <c r="AJC237" s="265"/>
      <c r="AJD237" s="265"/>
      <c r="AJE237" s="265"/>
      <c r="AJF237" s="265"/>
      <c r="AJG237" s="265"/>
      <c r="AJH237" s="265"/>
      <c r="AJI237" s="265"/>
      <c r="AJJ237" s="265"/>
      <c r="AJK237" s="265"/>
      <c r="AJL237" s="265"/>
      <c r="AJM237" s="265"/>
      <c r="AJN237" s="265"/>
      <c r="AJO237" s="265"/>
      <c r="AJP237" s="265"/>
      <c r="AJQ237" s="265"/>
      <c r="AJR237" s="265"/>
      <c r="AJS237" s="265"/>
      <c r="AJT237" s="265"/>
      <c r="AJU237" s="265"/>
      <c r="AJV237" s="265"/>
      <c r="AJW237" s="265"/>
      <c r="AJX237" s="265"/>
      <c r="AJY237" s="265"/>
      <c r="AJZ237" s="265"/>
      <c r="AKA237" s="265"/>
      <c r="AKB237" s="265"/>
      <c r="AKC237" s="265"/>
      <c r="AKD237" s="265"/>
      <c r="AKE237" s="265"/>
      <c r="AKF237" s="265"/>
      <c r="AKG237" s="265"/>
      <c r="AKH237" s="265"/>
      <c r="AKI237" s="265"/>
      <c r="AKJ237" s="265"/>
      <c r="AKK237" s="265"/>
      <c r="AKL237" s="265"/>
      <c r="AKM237" s="265"/>
      <c r="AKN237" s="265"/>
      <c r="AKO237" s="265"/>
      <c r="AKP237" s="265"/>
      <c r="AKQ237" s="265"/>
      <c r="AKR237" s="265"/>
      <c r="AKS237" s="265"/>
      <c r="AKT237" s="265"/>
      <c r="AKU237" s="265"/>
      <c r="AKV237" s="265"/>
      <c r="AKW237" s="265"/>
      <c r="AKX237" s="265"/>
      <c r="AKY237" s="265"/>
      <c r="AKZ237" s="265"/>
      <c r="ALA237" s="265"/>
      <c r="ALB237" s="265"/>
      <c r="ALC237" s="265"/>
      <c r="ALD237" s="265"/>
      <c r="ALE237" s="265"/>
      <c r="ALF237" s="265"/>
      <c r="ALG237" s="265"/>
      <c r="ALH237" s="265"/>
      <c r="ALI237" s="265"/>
      <c r="ALJ237" s="265"/>
      <c r="ALK237" s="265"/>
      <c r="ALL237" s="265"/>
      <c r="ALM237" s="265"/>
      <c r="ALN237" s="265"/>
      <c r="ALO237" s="265"/>
      <c r="ALP237" s="265"/>
      <c r="ALQ237" s="265"/>
      <c r="ALR237" s="265"/>
      <c r="ALS237" s="265"/>
      <c r="ALT237" s="265"/>
      <c r="ALU237" s="265"/>
      <c r="ALV237" s="265"/>
      <c r="ALW237" s="265"/>
      <c r="ALX237" s="265"/>
      <c r="ALY237" s="265"/>
      <c r="ALZ237" s="265"/>
      <c r="AMA237" s="265"/>
      <c r="AMB237" s="265"/>
      <c r="AMC237" s="265"/>
      <c r="AMD237" s="265"/>
      <c r="AME237" s="265"/>
      <c r="AMF237" s="265"/>
      <c r="AMG237" s="265"/>
      <c r="AMH237" s="265"/>
      <c r="AMI237" s="265"/>
      <c r="AMJ237" s="265"/>
      <c r="AMK237" s="265"/>
    </row>
  </sheetData>
  <mergeCells count="52">
    <mergeCell ref="A1:J1"/>
    <mergeCell ref="A192:J192"/>
    <mergeCell ref="A207:J207"/>
    <mergeCell ref="A208:J208"/>
    <mergeCell ref="A209:F209"/>
    <mergeCell ref="G120:H120"/>
    <mergeCell ref="G121:H121"/>
    <mergeCell ref="G122:H122"/>
    <mergeCell ref="A136:J136"/>
    <mergeCell ref="A137:J137"/>
    <mergeCell ref="A144:J144"/>
    <mergeCell ref="A110:J110"/>
    <mergeCell ref="G115:H115"/>
    <mergeCell ref="G116:H116"/>
    <mergeCell ref="G117:H117"/>
    <mergeCell ref="G118:H118"/>
    <mergeCell ref="A210:J210"/>
    <mergeCell ref="A145:J145"/>
    <mergeCell ref="A151:J151"/>
    <mergeCell ref="A157:J157"/>
    <mergeCell ref="A181:J181"/>
    <mergeCell ref="A182:J182"/>
    <mergeCell ref="A191:J191"/>
    <mergeCell ref="G119:H119"/>
    <mergeCell ref="A78:J78"/>
    <mergeCell ref="A79:J79"/>
    <mergeCell ref="A85:J85"/>
    <mergeCell ref="A86:J86"/>
    <mergeCell ref="A96:J96"/>
    <mergeCell ref="A97:J97"/>
    <mergeCell ref="A71:J71"/>
    <mergeCell ref="A5:J5"/>
    <mergeCell ref="A6:J6"/>
    <mergeCell ref="A22:J22"/>
    <mergeCell ref="A23:J23"/>
    <mergeCell ref="A38:J38"/>
    <mergeCell ref="A39:J39"/>
    <mergeCell ref="A50:J50"/>
    <mergeCell ref="A51:J51"/>
    <mergeCell ref="A63:J63"/>
    <mergeCell ref="A64:J64"/>
    <mergeCell ref="A70:J70"/>
    <mergeCell ref="F2:J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ageMargins left="0.22152777777777799" right="9.9305555555555605E-2" top="0.25763888888888897" bottom="0.108333333333333" header="0.51180555555555496" footer="0.51180555555555496"/>
  <pageSetup paperSize="9" scale="95" firstPageNumber="0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workbookViewId="0">
      <selection activeCell="B25" sqref="B25"/>
    </sheetView>
  </sheetViews>
  <sheetFormatPr defaultRowHeight="15.75"/>
  <cols>
    <col min="1" max="1" width="4.5703125" style="353" customWidth="1"/>
    <col min="2" max="2" width="53.5703125" style="363" customWidth="1"/>
    <col min="3" max="3" width="20.5703125" style="364" customWidth="1"/>
    <col min="4" max="16384" width="9.140625" style="353"/>
  </cols>
  <sheetData>
    <row r="1" spans="1:24" s="16" customFormat="1" ht="99.95" customHeight="1">
      <c r="A1" s="853" t="s">
        <v>1210</v>
      </c>
      <c r="B1" s="854"/>
      <c r="C1" s="854"/>
    </row>
    <row r="2" spans="1:24" s="11" customFormat="1" ht="14.25" customHeight="1">
      <c r="A2" s="814" t="s">
        <v>1223</v>
      </c>
      <c r="B2" s="815"/>
      <c r="C2" s="81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24" ht="16.5" thickBot="1"/>
    <row r="4" spans="1:24" s="352" customFormat="1" ht="55.5" customHeight="1" thickBot="1">
      <c r="B4" s="365" t="s">
        <v>5</v>
      </c>
      <c r="C4" s="366" t="s">
        <v>272</v>
      </c>
    </row>
    <row r="5" spans="1:24" s="352" customFormat="1" ht="55.5" customHeight="1">
      <c r="B5" s="354" t="s">
        <v>1801</v>
      </c>
      <c r="C5" s="355">
        <v>29.094999999999999</v>
      </c>
    </row>
    <row r="6" spans="1:24" s="357" customFormat="1">
      <c r="B6" s="356" t="s">
        <v>1802</v>
      </c>
      <c r="C6" s="355">
        <v>59.8</v>
      </c>
    </row>
    <row r="7" spans="1:24" s="357" customFormat="1" ht="31.5">
      <c r="B7" s="356" t="s">
        <v>1803</v>
      </c>
      <c r="C7" s="355">
        <v>97.749999999999986</v>
      </c>
    </row>
    <row r="8" spans="1:24" s="357" customFormat="1" ht="31.5">
      <c r="B8" s="356" t="s">
        <v>1804</v>
      </c>
      <c r="C8" s="355">
        <v>174.79999999999998</v>
      </c>
    </row>
    <row r="9" spans="1:24" s="357" customFormat="1" ht="31.5">
      <c r="B9" s="356" t="s">
        <v>1805</v>
      </c>
      <c r="C9" s="355">
        <v>63.25</v>
      </c>
    </row>
    <row r="10" spans="1:24" s="357" customFormat="1" ht="31.5">
      <c r="B10" s="356" t="s">
        <v>1806</v>
      </c>
      <c r="C10" s="355">
        <v>63.25</v>
      </c>
    </row>
    <row r="11" spans="1:24" s="357" customFormat="1" ht="31.5">
      <c r="B11" s="356" t="s">
        <v>1807</v>
      </c>
      <c r="C11" s="355">
        <v>44.274999999999999</v>
      </c>
    </row>
    <row r="12" spans="1:24" s="357" customFormat="1" ht="31.5">
      <c r="B12" s="356" t="s">
        <v>1808</v>
      </c>
      <c r="C12" s="355">
        <v>32.89</v>
      </c>
    </row>
    <row r="13" spans="1:24" s="357" customFormat="1" ht="31.5">
      <c r="B13" s="356" t="s">
        <v>1809</v>
      </c>
      <c r="C13" s="355">
        <v>46.805</v>
      </c>
    </row>
    <row r="14" spans="1:24" s="357" customFormat="1" ht="31.5">
      <c r="B14" s="356" t="s">
        <v>1810</v>
      </c>
      <c r="C14" s="355">
        <v>21.505000000000003</v>
      </c>
    </row>
    <row r="15" spans="1:24" s="357" customFormat="1" ht="31.5">
      <c r="B15" s="356" t="s">
        <v>1811</v>
      </c>
      <c r="C15" s="355">
        <v>43.010000000000005</v>
      </c>
    </row>
    <row r="16" spans="1:24" s="357" customFormat="1" ht="31.5">
      <c r="B16" s="356" t="s">
        <v>1812</v>
      </c>
      <c r="C16" s="355">
        <v>22.77</v>
      </c>
    </row>
    <row r="17" spans="2:3" s="358" customFormat="1" ht="31.5">
      <c r="B17" s="356" t="s">
        <v>1813</v>
      </c>
      <c r="C17" s="355">
        <v>22.77</v>
      </c>
    </row>
    <row r="18" spans="2:3" s="357" customFormat="1" ht="31.5">
      <c r="B18" s="356" t="s">
        <v>1814</v>
      </c>
      <c r="C18" s="355">
        <v>22.77</v>
      </c>
    </row>
    <row r="19" spans="2:3" s="357" customFormat="1" ht="31.5">
      <c r="B19" s="356" t="s">
        <v>1815</v>
      </c>
      <c r="C19" s="355">
        <v>22.77</v>
      </c>
    </row>
    <row r="20" spans="2:3" s="357" customFormat="1" ht="31.5">
      <c r="B20" s="356" t="s">
        <v>1816</v>
      </c>
      <c r="C20" s="355">
        <v>22.77</v>
      </c>
    </row>
    <row r="21" spans="2:3" s="357" customFormat="1" ht="31.5">
      <c r="B21" s="356" t="s">
        <v>1817</v>
      </c>
      <c r="C21" s="355">
        <v>29.094999999999999</v>
      </c>
    </row>
    <row r="22" spans="2:3" s="357" customFormat="1" ht="31.5">
      <c r="B22" s="356" t="s">
        <v>1818</v>
      </c>
      <c r="C22" s="355">
        <v>45</v>
      </c>
    </row>
    <row r="23" spans="2:3" s="357" customFormat="1" ht="30.75" customHeight="1">
      <c r="B23" s="356" t="s">
        <v>1819</v>
      </c>
      <c r="C23" s="355">
        <v>65</v>
      </c>
    </row>
    <row r="24" spans="2:3" s="357" customFormat="1" ht="31.5">
      <c r="B24" s="356" t="s">
        <v>1820</v>
      </c>
      <c r="C24" s="355">
        <v>95</v>
      </c>
    </row>
    <row r="25" spans="2:3" s="357" customFormat="1">
      <c r="B25" s="356" t="s">
        <v>1821</v>
      </c>
      <c r="C25" s="355">
        <v>46</v>
      </c>
    </row>
    <row r="26" spans="2:3" s="360" customFormat="1" ht="75.75" customHeight="1">
      <c r="B26" s="359" t="s">
        <v>1822</v>
      </c>
      <c r="C26" s="355">
        <v>40.479999999999997</v>
      </c>
    </row>
    <row r="27" spans="2:3" ht="32.25" thickBot="1">
      <c r="B27" s="361" t="s">
        <v>1823</v>
      </c>
      <c r="C27" s="362">
        <v>72.105000000000004</v>
      </c>
    </row>
  </sheetData>
  <mergeCells count="2">
    <mergeCell ref="A1:C1"/>
    <mergeCell ref="A2:C2"/>
  </mergeCells>
  <pageMargins left="0" right="0" top="0" bottom="0" header="0.31496062992125984" footer="0.31496062992125984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62"/>
  <sheetViews>
    <sheetView zoomScaleNormal="100" zoomScaleSheetLayoutView="80" workbookViewId="0">
      <selection activeCell="H113" sqref="H113"/>
    </sheetView>
  </sheetViews>
  <sheetFormatPr defaultRowHeight="15" outlineLevelRow="2"/>
  <cols>
    <col min="1" max="1" width="2.5703125" style="373" customWidth="1"/>
    <col min="2" max="2" width="45.5703125" style="373" customWidth="1"/>
    <col min="3" max="3" width="10.42578125" style="373" customWidth="1"/>
    <col min="4" max="4" width="13.140625" style="373" bestFit="1" customWidth="1"/>
    <col min="5" max="5" width="12.85546875" style="373" bestFit="1" customWidth="1"/>
    <col min="6" max="6" width="13.140625" style="373" bestFit="1" customWidth="1"/>
    <col min="7" max="7" width="12" style="373" customWidth="1"/>
    <col min="8" max="8" width="14.42578125" style="373" customWidth="1"/>
    <col min="9" max="16384" width="9.140625" style="373"/>
  </cols>
  <sheetData>
    <row r="1" spans="1:29" s="16" customFormat="1" ht="99.95" customHeight="1">
      <c r="A1" s="853" t="s">
        <v>1210</v>
      </c>
      <c r="B1" s="854"/>
      <c r="C1" s="854"/>
      <c r="D1" s="854"/>
      <c r="E1" s="854"/>
      <c r="F1" s="854"/>
      <c r="G1" s="854"/>
      <c r="H1" s="854"/>
    </row>
    <row r="2" spans="1:29" s="11" customFormat="1" ht="14.25" customHeight="1">
      <c r="A2" s="814" t="s">
        <v>1223</v>
      </c>
      <c r="B2" s="815"/>
      <c r="C2" s="815"/>
      <c r="D2" s="815"/>
      <c r="E2" s="815"/>
      <c r="F2" s="815"/>
      <c r="G2" s="815"/>
      <c r="H2" s="815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s="367" customFormat="1" ht="11.25">
      <c r="B3" s="368"/>
      <c r="C3" s="369"/>
      <c r="E3" s="370" t="s">
        <v>1824</v>
      </c>
      <c r="G3" s="371"/>
    </row>
    <row r="4" spans="1:29" ht="19.5" customHeight="1" outlineLevel="1">
      <c r="B4" s="372" t="s">
        <v>1825</v>
      </c>
      <c r="C4" s="372"/>
    </row>
    <row r="5" spans="1:29" ht="15.75" outlineLevel="1" thickBot="1">
      <c r="B5" s="375" t="s">
        <v>1826</v>
      </c>
      <c r="C5" s="375"/>
      <c r="D5" s="376"/>
      <c r="E5" s="377"/>
      <c r="F5" s="377"/>
      <c r="G5" s="377"/>
      <c r="H5" s="367"/>
    </row>
    <row r="6" spans="1:29" ht="15.75" outlineLevel="1" thickBot="1">
      <c r="B6" s="866" t="s">
        <v>1827</v>
      </c>
      <c r="C6" s="862"/>
      <c r="D6" s="862"/>
      <c r="E6" s="862"/>
      <c r="F6" s="862"/>
      <c r="G6" s="862"/>
      <c r="H6" s="862"/>
    </row>
    <row r="7" spans="1:29" s="382" customFormat="1" ht="15.75" outlineLevel="1" thickBot="1">
      <c r="B7" s="378" t="s">
        <v>1828</v>
      </c>
      <c r="C7" s="379" t="s">
        <v>1829</v>
      </c>
      <c r="D7" s="380" t="s">
        <v>1830</v>
      </c>
      <c r="E7" s="380" t="s">
        <v>1831</v>
      </c>
      <c r="F7" s="380" t="s">
        <v>1832</v>
      </c>
      <c r="G7" s="380" t="s">
        <v>1833</v>
      </c>
      <c r="H7" s="381" t="s">
        <v>1834</v>
      </c>
    </row>
    <row r="8" spans="1:29" outlineLevel="1">
      <c r="B8" s="383" t="s">
        <v>1835</v>
      </c>
      <c r="C8" s="384"/>
      <c r="D8" s="385">
        <f>'[1]Прайс без НДС'!D8*1.2</f>
        <v>2328</v>
      </c>
      <c r="E8" s="385"/>
      <c r="F8" s="385">
        <f>'[1]Прайс без НДС'!F8*1.2</f>
        <v>2778</v>
      </c>
      <c r="G8" s="385">
        <f>'[1]Прайс без НДС'!G8*1.2</f>
        <v>3366</v>
      </c>
      <c r="H8" s="386">
        <f>'[1]Прайс без НДС'!H8*1.2</f>
        <v>3426</v>
      </c>
    </row>
    <row r="9" spans="1:29" outlineLevel="1">
      <c r="B9" s="387" t="s">
        <v>1836</v>
      </c>
      <c r="C9" s="388"/>
      <c r="D9" s="389">
        <f>'[1]Прайс без НДС'!D9*1.2</f>
        <v>2406</v>
      </c>
      <c r="E9" s="389"/>
      <c r="F9" s="389">
        <f>'[1]Прайс без НДС'!F9*1.2</f>
        <v>2856</v>
      </c>
      <c r="G9" s="389">
        <f>'[1]Прайс без НДС'!G9*1.2</f>
        <v>3444</v>
      </c>
      <c r="H9" s="390">
        <f>'[1]Прайс без НДС'!H9*1.2</f>
        <v>3510</v>
      </c>
    </row>
    <row r="10" spans="1:29" outlineLevel="1">
      <c r="B10" s="391" t="s">
        <v>1837</v>
      </c>
      <c r="C10" s="388"/>
      <c r="D10" s="389">
        <f>'[1]Прайс без НДС'!D10*1.2</f>
        <v>2454</v>
      </c>
      <c r="E10" s="389"/>
      <c r="F10" s="389">
        <f>'[1]Прайс без НДС'!F10*1.2</f>
        <v>2910</v>
      </c>
      <c r="G10" s="389">
        <f>'[1]Прайс без НДС'!G10*1.2</f>
        <v>3492</v>
      </c>
      <c r="H10" s="390">
        <f>'[1]Прайс без НДС'!H10*1.2</f>
        <v>3558</v>
      </c>
    </row>
    <row r="11" spans="1:29" outlineLevel="1">
      <c r="B11" s="391" t="s">
        <v>1838</v>
      </c>
      <c r="C11" s="388"/>
      <c r="D11" s="389">
        <f>'[1]Прайс без НДС'!D11*1.2</f>
        <v>2508</v>
      </c>
      <c r="E11" s="389"/>
      <c r="F11" s="389">
        <f>'[1]Прайс без НДС'!F11*1.2</f>
        <v>2964</v>
      </c>
      <c r="G11" s="389">
        <f>'[1]Прайс без НДС'!G11*1.2</f>
        <v>3546</v>
      </c>
      <c r="H11" s="390">
        <f>'[1]Прайс без НДС'!H11*1.2</f>
        <v>3612</v>
      </c>
    </row>
    <row r="12" spans="1:29" outlineLevel="1">
      <c r="B12" s="391" t="s">
        <v>1839</v>
      </c>
      <c r="C12" s="388"/>
      <c r="D12" s="389">
        <f>'[1]Прайс без НДС'!D12*1.2</f>
        <v>2676</v>
      </c>
      <c r="E12" s="389"/>
      <c r="F12" s="389">
        <f>'[1]Прайс без НДС'!F12*1.2</f>
        <v>3132</v>
      </c>
      <c r="G12" s="389">
        <f>'[1]Прайс без НДС'!G12*1.2</f>
        <v>3720</v>
      </c>
      <c r="H12" s="390">
        <f>'[1]Прайс без НДС'!H12*1.2</f>
        <v>3780</v>
      </c>
    </row>
    <row r="13" spans="1:29" outlineLevel="1">
      <c r="B13" s="391" t="s">
        <v>1840</v>
      </c>
      <c r="C13" s="388"/>
      <c r="D13" s="389">
        <f>'[1]Прайс без НДС'!D13*1.2</f>
        <v>2730</v>
      </c>
      <c r="E13" s="389"/>
      <c r="F13" s="389">
        <f>'[1]Прайс без НДС'!F13*1.2</f>
        <v>3186</v>
      </c>
      <c r="G13" s="389">
        <f>'[1]Прайс без НДС'!G13*1.2</f>
        <v>3768</v>
      </c>
      <c r="H13" s="390">
        <f>'[1]Прайс без НДС'!H13*1.2</f>
        <v>3834</v>
      </c>
    </row>
    <row r="14" spans="1:29" outlineLevel="1">
      <c r="B14" s="391" t="s">
        <v>1841</v>
      </c>
      <c r="C14" s="388"/>
      <c r="D14" s="389">
        <f>'[1]Прайс без НДС'!D14*1.2</f>
        <v>2718</v>
      </c>
      <c r="E14" s="389"/>
      <c r="F14" s="389">
        <f>'[1]Прайс без НДС'!F14*1.2</f>
        <v>3168</v>
      </c>
      <c r="G14" s="389">
        <f>'[1]Прайс без НДС'!G14*1.2</f>
        <v>3756</v>
      </c>
      <c r="H14" s="390">
        <f>'[1]Прайс без НДС'!H14*1.2</f>
        <v>3816</v>
      </c>
    </row>
    <row r="15" spans="1:29" outlineLevel="1">
      <c r="B15" s="391" t="s">
        <v>1842</v>
      </c>
      <c r="C15" s="388"/>
      <c r="D15" s="389">
        <f>'[1]Прайс без НДС'!D15*1.2</f>
        <v>2610</v>
      </c>
      <c r="E15" s="389"/>
      <c r="F15" s="389">
        <f>'[1]Прайс без НДС'!F15*1.2</f>
        <v>3066</v>
      </c>
      <c r="G15" s="389">
        <f>'[1]Прайс без НДС'!G15*1.2</f>
        <v>3648</v>
      </c>
      <c r="H15" s="390">
        <f>'[1]Прайс без НДС'!H15*1.2</f>
        <v>3720</v>
      </c>
    </row>
    <row r="16" spans="1:29" outlineLevel="1">
      <c r="B16" s="392" t="s">
        <v>1843</v>
      </c>
      <c r="C16" s="393"/>
      <c r="D16" s="394" t="s">
        <v>1844</v>
      </c>
      <c r="E16" s="394"/>
      <c r="F16" s="394" t="s">
        <v>1844</v>
      </c>
      <c r="G16" s="394" t="s">
        <v>1844</v>
      </c>
      <c r="H16" s="395" t="s">
        <v>1844</v>
      </c>
    </row>
    <row r="17" spans="2:8" ht="15.75" outlineLevel="1" thickBot="1">
      <c r="B17" s="396" t="s">
        <v>1845</v>
      </c>
      <c r="C17" s="397"/>
      <c r="D17" s="398">
        <f>'[1]Прайс без НДС'!D17*1.2</f>
        <v>3216</v>
      </c>
      <c r="E17" s="398"/>
      <c r="F17" s="398">
        <f>'[1]Прайс без НДС'!F17*1.2</f>
        <v>3708</v>
      </c>
      <c r="G17" s="398">
        <f>'[1]Прайс без НДС'!G17*1.2</f>
        <v>4326</v>
      </c>
      <c r="H17" s="399">
        <f>'[1]Прайс без НДС'!H17*1.2</f>
        <v>4428</v>
      </c>
    </row>
    <row r="18" spans="2:8" ht="15.75" outlineLevel="1" thickBot="1">
      <c r="B18" s="867" t="s">
        <v>1846</v>
      </c>
      <c r="C18" s="861"/>
      <c r="D18" s="861"/>
      <c r="E18" s="861"/>
      <c r="F18" s="861"/>
      <c r="G18" s="861"/>
      <c r="H18" s="868"/>
    </row>
    <row r="19" spans="2:8" s="382" customFormat="1" ht="15.75" outlineLevel="1" thickBot="1">
      <c r="B19" s="400" t="s">
        <v>1828</v>
      </c>
      <c r="C19" s="379" t="s">
        <v>1829</v>
      </c>
      <c r="D19" s="380" t="s">
        <v>1847</v>
      </c>
      <c r="E19" s="380" t="s">
        <v>1831</v>
      </c>
      <c r="F19" s="380" t="s">
        <v>1832</v>
      </c>
      <c r="G19" s="380" t="s">
        <v>1833</v>
      </c>
      <c r="H19" s="401" t="s">
        <v>1834</v>
      </c>
    </row>
    <row r="20" spans="2:8" outlineLevel="1">
      <c r="B20" s="402" t="s">
        <v>1848</v>
      </c>
      <c r="C20" s="403"/>
      <c r="D20" s="385">
        <f>'[1]Прайс без НДС'!D20*1.2</f>
        <v>3402</v>
      </c>
      <c r="E20" s="385"/>
      <c r="F20" s="385">
        <f>'[1]Прайс без НДС'!F20*1.2</f>
        <v>3876</v>
      </c>
      <c r="G20" s="385">
        <f>'[1]Прайс без НДС'!G20*1.2</f>
        <v>4488</v>
      </c>
      <c r="H20" s="404">
        <f>'[1]Прайс без НДС'!H20*1.2</f>
        <v>4560</v>
      </c>
    </row>
    <row r="21" spans="2:8" outlineLevel="1">
      <c r="B21" s="391" t="s">
        <v>1849</v>
      </c>
      <c r="C21" s="405"/>
      <c r="D21" s="389">
        <f>'[1]Прайс без НДС'!D21*1.2</f>
        <v>3462</v>
      </c>
      <c r="E21" s="389"/>
      <c r="F21" s="389">
        <f>'[1]Прайс без НДС'!F21*1.2</f>
        <v>3942</v>
      </c>
      <c r="G21" s="389">
        <f>'[1]Прайс без НДС'!G21*1.2</f>
        <v>4554</v>
      </c>
      <c r="H21" s="406">
        <f>'[1]Прайс без НДС'!H21*1.2</f>
        <v>4620</v>
      </c>
    </row>
    <row r="22" spans="2:8" outlineLevel="1">
      <c r="B22" s="391" t="s">
        <v>1850</v>
      </c>
      <c r="C22" s="405"/>
      <c r="D22" s="389">
        <f>'[1]Прайс без НДС'!D22*1.2</f>
        <v>3402</v>
      </c>
      <c r="E22" s="389"/>
      <c r="F22" s="389">
        <f>'[1]Прайс без НДС'!F22*1.2</f>
        <v>3876</v>
      </c>
      <c r="G22" s="389">
        <f>'[1]Прайс без НДС'!G22*1.2</f>
        <v>4488</v>
      </c>
      <c r="H22" s="406">
        <f>'[1]Прайс без НДС'!H22*1.2</f>
        <v>4560</v>
      </c>
    </row>
    <row r="23" spans="2:8" outlineLevel="1">
      <c r="B23" s="391" t="s">
        <v>1851</v>
      </c>
      <c r="C23" s="405"/>
      <c r="D23" s="389">
        <f>'[1]Прайс без НДС'!D23*1.2</f>
        <v>3498</v>
      </c>
      <c r="E23" s="389"/>
      <c r="F23" s="389">
        <f>'[1]Прайс без НДС'!F23*1.2</f>
        <v>3978</v>
      </c>
      <c r="G23" s="389">
        <f>'[1]Прайс без НДС'!G23*1.2</f>
        <v>4596</v>
      </c>
      <c r="H23" s="406">
        <f>'[1]Прайс без НДС'!H23*1.2</f>
        <v>4656</v>
      </c>
    </row>
    <row r="24" spans="2:8" outlineLevel="1">
      <c r="B24" s="391" t="s">
        <v>1852</v>
      </c>
      <c r="C24" s="405"/>
      <c r="D24" s="394" t="s">
        <v>1844</v>
      </c>
      <c r="E24" s="394"/>
      <c r="F24" s="394" t="s">
        <v>1844</v>
      </c>
      <c r="G24" s="394" t="s">
        <v>1844</v>
      </c>
      <c r="H24" s="407" t="s">
        <v>1844</v>
      </c>
    </row>
    <row r="25" spans="2:8" outlineLevel="1">
      <c r="B25" s="391" t="s">
        <v>1853</v>
      </c>
      <c r="C25" s="405"/>
      <c r="D25" s="389">
        <f>'[1]Прайс без НДС'!D25*1.2</f>
        <v>6096</v>
      </c>
      <c r="E25" s="389"/>
      <c r="F25" s="389">
        <f>'[1]Прайс без НДС'!F25*1.2</f>
        <v>6570</v>
      </c>
      <c r="G25" s="389">
        <f>'[1]Прайс без НДС'!G25*1.2</f>
        <v>7188</v>
      </c>
      <c r="H25" s="406">
        <f>'[1]Прайс без НДС'!H25*1.2</f>
        <v>7254</v>
      </c>
    </row>
    <row r="26" spans="2:8" ht="15.75" outlineLevel="1" thickBot="1">
      <c r="B26" s="391" t="s">
        <v>1854</v>
      </c>
      <c r="C26" s="405"/>
      <c r="D26" s="389">
        <f>'[1]Прайс без НДС'!D26*1.2</f>
        <v>3342</v>
      </c>
      <c r="E26" s="389"/>
      <c r="F26" s="389">
        <f>'[1]Прайс без НДС'!F26*1.2</f>
        <v>3816</v>
      </c>
      <c r="G26" s="389">
        <f>'[1]Прайс без НДС'!G26*1.2</f>
        <v>4428</v>
      </c>
      <c r="H26" s="406">
        <f>'[1]Прайс без НДС'!H26*1.2</f>
        <v>4494</v>
      </c>
    </row>
    <row r="27" spans="2:8" s="382" customFormat="1" ht="15.75" outlineLevel="1" thickBot="1">
      <c r="B27" s="869" t="s">
        <v>1855</v>
      </c>
      <c r="C27" s="870"/>
      <c r="D27" s="871"/>
      <c r="E27" s="871"/>
      <c r="F27" s="871"/>
      <c r="G27" s="871"/>
      <c r="H27" s="872"/>
    </row>
    <row r="28" spans="2:8" s="382" customFormat="1" ht="15.75" outlineLevel="1" thickBot="1">
      <c r="B28" s="400" t="s">
        <v>1828</v>
      </c>
      <c r="C28" s="408" t="s">
        <v>1829</v>
      </c>
      <c r="D28" s="409" t="s">
        <v>1847</v>
      </c>
      <c r="E28" s="409" t="s">
        <v>1831</v>
      </c>
      <c r="F28" s="410" t="s">
        <v>1832</v>
      </c>
      <c r="G28" s="410" t="s">
        <v>1833</v>
      </c>
      <c r="H28" s="411" t="s">
        <v>1834</v>
      </c>
    </row>
    <row r="29" spans="2:8" s="382" customFormat="1" outlineLevel="1">
      <c r="B29" s="412" t="s">
        <v>1856</v>
      </c>
      <c r="C29" s="413"/>
      <c r="D29" s="414">
        <f>'[1]Прайс без НДС'!D29*1.2</f>
        <v>2364</v>
      </c>
      <c r="E29" s="414"/>
      <c r="F29" s="414">
        <f>'[1]Прайс без НДС'!F29*1.2</f>
        <v>3048</v>
      </c>
      <c r="G29" s="415">
        <f>'[1]Прайс без НДС'!G29*1.2</f>
        <v>3630</v>
      </c>
      <c r="H29" s="416">
        <f>'[1]Прайс без НДС'!H29*1.2</f>
        <v>3696</v>
      </c>
    </row>
    <row r="30" spans="2:8" s="382" customFormat="1" outlineLevel="1">
      <c r="B30" s="417" t="s">
        <v>1857</v>
      </c>
      <c r="C30" s="413"/>
      <c r="D30" s="414">
        <f>'[1]Прайс без НДС'!D30*1.2</f>
        <v>2388</v>
      </c>
      <c r="E30" s="414"/>
      <c r="F30" s="414">
        <f>'[1]Прайс без НДС'!F30*1.2</f>
        <v>3072</v>
      </c>
      <c r="G30" s="415">
        <f>'[1]Прайс без НДС'!G30*1.2</f>
        <v>3654</v>
      </c>
      <c r="H30" s="416">
        <f>'[1]Прайс без НДС'!H30*1.2</f>
        <v>3726</v>
      </c>
    </row>
    <row r="31" spans="2:8" s="382" customFormat="1" outlineLevel="1">
      <c r="B31" s="417" t="s">
        <v>1858</v>
      </c>
      <c r="C31" s="413"/>
      <c r="D31" s="414">
        <f>'[1]Прайс без НДС'!D31*1.2</f>
        <v>2460</v>
      </c>
      <c r="E31" s="414"/>
      <c r="F31" s="414">
        <f>'[1]Прайс без НДС'!F31*1.2</f>
        <v>3150</v>
      </c>
      <c r="G31" s="415">
        <f>'[1]Прайс без НДС'!G31*1.2</f>
        <v>3732</v>
      </c>
      <c r="H31" s="416">
        <f>'[1]Прайс без НДС'!H31*1.2</f>
        <v>3798</v>
      </c>
    </row>
    <row r="32" spans="2:8" s="382" customFormat="1" outlineLevel="1">
      <c r="B32" s="417" t="s">
        <v>1859</v>
      </c>
      <c r="C32" s="413"/>
      <c r="D32" s="414">
        <f>'[1]Прайс без НДС'!D32*1.2</f>
        <v>2514</v>
      </c>
      <c r="E32" s="414"/>
      <c r="F32" s="414">
        <f>'[1]Прайс без НДС'!F32*1.2</f>
        <v>3198</v>
      </c>
      <c r="G32" s="415">
        <f>'[1]Прайс без НДС'!G32*1.2</f>
        <v>3780</v>
      </c>
      <c r="H32" s="416">
        <f>'[1]Прайс без НДС'!H32*1.2</f>
        <v>3846</v>
      </c>
    </row>
    <row r="33" spans="1:8" outlineLevel="1">
      <c r="B33" s="418" t="s">
        <v>1860</v>
      </c>
      <c r="C33" s="413"/>
      <c r="D33" s="414">
        <f>'[1]Прайс без НДС'!D33*1.2</f>
        <v>2484</v>
      </c>
      <c r="E33" s="414"/>
      <c r="F33" s="414">
        <f>'[1]Прайс без НДС'!F33*1.2</f>
        <v>2952</v>
      </c>
      <c r="G33" s="415">
        <f>'[1]Прайс без НДС'!G33*1.2</f>
        <v>3552</v>
      </c>
      <c r="H33" s="416">
        <f>'[1]Прайс без НДС'!H33*1.2</f>
        <v>3618</v>
      </c>
    </row>
    <row r="34" spans="1:8" outlineLevel="1">
      <c r="B34" s="418" t="s">
        <v>1861</v>
      </c>
      <c r="C34" s="413"/>
      <c r="D34" s="415">
        <f>'[1]Прайс без НДС'!D34*1.2</f>
        <v>2484</v>
      </c>
      <c r="E34" s="415"/>
      <c r="F34" s="415">
        <f>'[1]Прайс без НДС'!F34*1.2</f>
        <v>2952</v>
      </c>
      <c r="G34" s="415">
        <f>'[1]Прайс без НДС'!G34*1.2</f>
        <v>3552</v>
      </c>
      <c r="H34" s="416">
        <f>'[1]Прайс без НДС'!H34*1.2</f>
        <v>3618</v>
      </c>
    </row>
    <row r="35" spans="1:8" outlineLevel="1">
      <c r="B35" s="418" t="s">
        <v>1862</v>
      </c>
      <c r="C35" s="413"/>
      <c r="D35" s="414">
        <f>'[1]Прайс без НДС'!D35*1.2</f>
        <v>2538</v>
      </c>
      <c r="E35" s="414"/>
      <c r="F35" s="414">
        <f>'[1]Прайс без НДС'!F35*1.2</f>
        <v>3006</v>
      </c>
      <c r="G35" s="415">
        <f>'[1]Прайс без НДС'!G35*1.2</f>
        <v>3606</v>
      </c>
      <c r="H35" s="416">
        <f>'[1]Прайс без НДС'!H35*1.2</f>
        <v>3672</v>
      </c>
    </row>
    <row r="36" spans="1:8" outlineLevel="1">
      <c r="B36" s="418" t="s">
        <v>1863</v>
      </c>
      <c r="C36" s="413"/>
      <c r="D36" s="414">
        <f>'[1]Прайс без НДС'!D36*1.2</f>
        <v>2562</v>
      </c>
      <c r="E36" s="414"/>
      <c r="F36" s="414">
        <f>'[1]Прайс без НДС'!F36*1.2</f>
        <v>3030</v>
      </c>
      <c r="G36" s="415">
        <f>'[1]Прайс без НДС'!G36*1.2</f>
        <v>3630</v>
      </c>
      <c r="H36" s="416">
        <f>'[1]Прайс без НДС'!H36*1.2</f>
        <v>3696</v>
      </c>
    </row>
    <row r="37" spans="1:8" outlineLevel="1">
      <c r="B37" s="418" t="s">
        <v>1864</v>
      </c>
      <c r="C37" s="419"/>
      <c r="D37" s="414">
        <f>'[1]Прайс без НДС'!D37*1.2</f>
        <v>2742</v>
      </c>
      <c r="E37" s="414"/>
      <c r="F37" s="414">
        <f>'[1]Прайс без НДС'!F37*1.2</f>
        <v>3210</v>
      </c>
      <c r="G37" s="415">
        <f>'[1]Прайс без НДС'!G37*1.2</f>
        <v>3810</v>
      </c>
      <c r="H37" s="416">
        <f>'[1]Прайс без НДС'!H37*1.2</f>
        <v>3876</v>
      </c>
    </row>
    <row r="38" spans="1:8" outlineLevel="1">
      <c r="B38" s="418" t="s">
        <v>1865</v>
      </c>
      <c r="C38" s="419"/>
      <c r="D38" s="414">
        <f>'[1]Прайс без НДС'!D38*1.2</f>
        <v>2844</v>
      </c>
      <c r="E38" s="414"/>
      <c r="F38" s="414">
        <f>'[1]Прайс без НДС'!F38*1.2</f>
        <v>3216</v>
      </c>
      <c r="G38" s="415">
        <f>'[1]Прайс без НДС'!G38*1.2</f>
        <v>3708</v>
      </c>
      <c r="H38" s="416">
        <f>'[1]Прайс без НДС'!H38*1.2</f>
        <v>3834</v>
      </c>
    </row>
    <row r="39" spans="1:8" outlineLevel="1">
      <c r="A39" s="420"/>
      <c r="B39" s="418" t="s">
        <v>1866</v>
      </c>
      <c r="C39" s="413"/>
      <c r="D39" s="414">
        <f>'[1]Прайс без НДС'!D39*1.2</f>
        <v>2988</v>
      </c>
      <c r="E39" s="414"/>
      <c r="F39" s="414">
        <f>'[1]Прайс без НДС'!F39*1.2</f>
        <v>3456</v>
      </c>
      <c r="G39" s="415">
        <f>'[1]Прайс без НДС'!G39*1.2</f>
        <v>4056</v>
      </c>
      <c r="H39" s="416">
        <f>'[1]Прайс без НДС'!H39*1.2</f>
        <v>4128</v>
      </c>
    </row>
    <row r="40" spans="1:8" outlineLevel="1">
      <c r="B40" s="418" t="s">
        <v>1867</v>
      </c>
      <c r="C40" s="413"/>
      <c r="D40" s="415">
        <f>'[1]Прайс без НДС'!D40*1.2</f>
        <v>2694</v>
      </c>
      <c r="E40" s="415"/>
      <c r="F40" s="415">
        <f>'[1]Прайс без НДС'!F40*1.2</f>
        <v>3162</v>
      </c>
      <c r="G40" s="415">
        <f>'[1]Прайс без НДС'!G40*1.2</f>
        <v>3762</v>
      </c>
      <c r="H40" s="416">
        <f>'[1]Прайс без НДС'!H40*1.2</f>
        <v>3828</v>
      </c>
    </row>
    <row r="41" spans="1:8" outlineLevel="1">
      <c r="B41" s="418" t="s">
        <v>1868</v>
      </c>
      <c r="C41" s="421"/>
      <c r="D41" s="415">
        <f>'[1]Прайс без НДС'!D41*1.2</f>
        <v>2718</v>
      </c>
      <c r="E41" s="415"/>
      <c r="F41" s="415">
        <f>'[1]Прайс без НДС'!F41*1.2</f>
        <v>3186</v>
      </c>
      <c r="G41" s="415">
        <f>'[1]Прайс без НДС'!G41*1.2</f>
        <v>3786</v>
      </c>
      <c r="H41" s="416">
        <f>'[1]Прайс без НДС'!H41*1.2</f>
        <v>3852</v>
      </c>
    </row>
    <row r="42" spans="1:8" ht="15.75" outlineLevel="1" thickBot="1">
      <c r="B42" s="422" t="s">
        <v>1869</v>
      </c>
      <c r="C42" s="423"/>
      <c r="D42" s="424">
        <f>'[1]Прайс без НДС'!D42*1.2</f>
        <v>2856</v>
      </c>
      <c r="E42" s="424"/>
      <c r="F42" s="424">
        <f>'[1]Прайс без НДС'!F42*1.2</f>
        <v>3324</v>
      </c>
      <c r="G42" s="424">
        <f>'[1]Прайс без НДС'!G42*1.2</f>
        <v>3930</v>
      </c>
      <c r="H42" s="425">
        <f>'[1]Прайс без НДС'!H42*1.2</f>
        <v>3996</v>
      </c>
    </row>
    <row r="43" spans="1:8" ht="15.75" outlineLevel="1" thickBot="1">
      <c r="B43" s="873" t="s">
        <v>1870</v>
      </c>
      <c r="C43" s="874"/>
      <c r="D43" s="875"/>
      <c r="E43" s="875"/>
      <c r="F43" s="875"/>
      <c r="G43" s="875"/>
      <c r="H43" s="876"/>
    </row>
    <row r="44" spans="1:8" s="382" customFormat="1" ht="15.75" outlineLevel="1" thickBot="1">
      <c r="B44" s="400" t="s">
        <v>1828</v>
      </c>
      <c r="C44" s="408" t="s">
        <v>1829</v>
      </c>
      <c r="D44" s="409" t="s">
        <v>1847</v>
      </c>
      <c r="E44" s="409" t="s">
        <v>1831</v>
      </c>
      <c r="F44" s="409" t="s">
        <v>1832</v>
      </c>
      <c r="G44" s="426" t="s">
        <v>1833</v>
      </c>
      <c r="H44" s="427" t="s">
        <v>1834</v>
      </c>
    </row>
    <row r="45" spans="1:8" outlineLevel="1">
      <c r="B45" s="428" t="s">
        <v>1871</v>
      </c>
      <c r="C45" s="429"/>
      <c r="D45" s="430">
        <f>'[1]Прайс без НДС'!D45*1.2</f>
        <v>3324</v>
      </c>
      <c r="E45" s="430"/>
      <c r="F45" s="430">
        <f>'[1]Прайс без НДС'!F45*1.2</f>
        <v>3792</v>
      </c>
      <c r="G45" s="430">
        <f>'[1]Прайс без НДС'!G45*1.2</f>
        <v>4392</v>
      </c>
      <c r="H45" s="431">
        <f>'[1]Прайс без НДС'!H45*1.2</f>
        <v>4458</v>
      </c>
    </row>
    <row r="46" spans="1:8" ht="15.75" outlineLevel="1" thickBot="1">
      <c r="B46" s="432" t="s">
        <v>1872</v>
      </c>
      <c r="C46" s="433"/>
      <c r="D46" s="424">
        <f>'[1]Прайс без НДС'!D46*1.2</f>
        <v>3282</v>
      </c>
      <c r="E46" s="424"/>
      <c r="F46" s="424">
        <f>'[1]Прайс без НДС'!F46*1.2</f>
        <v>3750</v>
      </c>
      <c r="G46" s="424">
        <f>'[1]Прайс без НДС'!G46*1.2</f>
        <v>4356</v>
      </c>
      <c r="H46" s="434">
        <f>'[1]Прайс без НДС'!H46*1.2</f>
        <v>4422</v>
      </c>
    </row>
    <row r="47" spans="1:8" ht="15.75" outlineLevel="1" thickBot="1">
      <c r="B47" s="435" t="s">
        <v>1873</v>
      </c>
      <c r="C47" s="433"/>
      <c r="D47" s="436" t="s">
        <v>1844</v>
      </c>
      <c r="E47" s="437"/>
      <c r="F47" s="436" t="s">
        <v>1844</v>
      </c>
      <c r="G47" s="436" t="s">
        <v>1844</v>
      </c>
      <c r="H47" s="438" t="s">
        <v>1844</v>
      </c>
    </row>
    <row r="48" spans="1:8" ht="15.75" outlineLevel="1" thickBot="1">
      <c r="B48" s="877" t="s">
        <v>1874</v>
      </c>
      <c r="C48" s="878"/>
      <c r="D48" s="878"/>
      <c r="E48" s="878"/>
      <c r="F48" s="878"/>
      <c r="G48" s="878"/>
      <c r="H48" s="878"/>
    </row>
    <row r="49" spans="2:8" s="382" customFormat="1" ht="15.75" outlineLevel="1" thickBot="1">
      <c r="B49" s="378" t="s">
        <v>1828</v>
      </c>
      <c r="C49" s="379" t="s">
        <v>1829</v>
      </c>
      <c r="D49" s="380" t="s">
        <v>1847</v>
      </c>
      <c r="E49" s="380" t="s">
        <v>1831</v>
      </c>
      <c r="F49" s="380" t="s">
        <v>1832</v>
      </c>
      <c r="G49" s="380" t="s">
        <v>1833</v>
      </c>
      <c r="H49" s="401" t="s">
        <v>1834</v>
      </c>
    </row>
    <row r="50" spans="2:8" ht="15.75" outlineLevel="1" thickBot="1">
      <c r="B50" s="439" t="s">
        <v>1875</v>
      </c>
      <c r="C50" s="440"/>
      <c r="D50" s="441" t="s">
        <v>1844</v>
      </c>
      <c r="E50" s="441"/>
      <c r="F50" s="441" t="s">
        <v>1844</v>
      </c>
      <c r="G50" s="442" t="s">
        <v>1844</v>
      </c>
      <c r="H50" s="443" t="s">
        <v>1844</v>
      </c>
    </row>
    <row r="51" spans="2:8" ht="15.75" outlineLevel="1" thickBot="1">
      <c r="B51" s="879" t="s">
        <v>1876</v>
      </c>
      <c r="C51" s="858"/>
      <c r="D51" s="858"/>
      <c r="E51" s="858"/>
      <c r="F51" s="858"/>
      <c r="G51" s="858"/>
      <c r="H51" s="858"/>
    </row>
    <row r="52" spans="2:8" s="382" customFormat="1" ht="15.75" outlineLevel="1" thickBot="1">
      <c r="B52" s="378" t="s">
        <v>1828</v>
      </c>
      <c r="C52" s="379" t="s">
        <v>1829</v>
      </c>
      <c r="D52" s="380" t="s">
        <v>1847</v>
      </c>
      <c r="E52" s="380" t="s">
        <v>1831</v>
      </c>
      <c r="F52" s="380" t="s">
        <v>1832</v>
      </c>
      <c r="G52" s="444" t="s">
        <v>1833</v>
      </c>
      <c r="H52" s="401" t="s">
        <v>1834</v>
      </c>
    </row>
    <row r="53" spans="2:8" outlineLevel="1">
      <c r="B53" s="445" t="s">
        <v>1877</v>
      </c>
      <c r="C53" s="446"/>
      <c r="D53" s="447" t="s">
        <v>1844</v>
      </c>
      <c r="E53" s="447"/>
      <c r="F53" s="447" t="s">
        <v>1844</v>
      </c>
      <c r="G53" s="447" t="s">
        <v>1844</v>
      </c>
      <c r="H53" s="448" t="s">
        <v>1844</v>
      </c>
    </row>
    <row r="54" spans="2:8" outlineLevel="1">
      <c r="B54" s="449" t="s">
        <v>1878</v>
      </c>
      <c r="C54" s="419"/>
      <c r="D54" s="394" t="s">
        <v>1844</v>
      </c>
      <c r="E54" s="394"/>
      <c r="F54" s="394" t="s">
        <v>1844</v>
      </c>
      <c r="G54" s="394" t="s">
        <v>1844</v>
      </c>
      <c r="H54" s="407" t="s">
        <v>1844</v>
      </c>
    </row>
    <row r="55" spans="2:8" ht="15.75" outlineLevel="1" thickBot="1">
      <c r="B55" s="450" t="s">
        <v>1879</v>
      </c>
      <c r="C55" s="451"/>
      <c r="D55" s="436" t="s">
        <v>1844</v>
      </c>
      <c r="E55" s="436"/>
      <c r="F55" s="436" t="s">
        <v>1844</v>
      </c>
      <c r="G55" s="436" t="s">
        <v>1844</v>
      </c>
      <c r="H55" s="438" t="s">
        <v>1844</v>
      </c>
    </row>
    <row r="56" spans="2:8" ht="15.75" outlineLevel="1" thickBot="1">
      <c r="B56" s="452"/>
      <c r="C56" s="452"/>
      <c r="D56" s="453"/>
      <c r="E56" s="453"/>
      <c r="F56" s="453"/>
      <c r="G56" s="453"/>
      <c r="H56" s="454">
        <v>0</v>
      </c>
    </row>
    <row r="57" spans="2:8" ht="15.75" outlineLevel="1" thickBot="1">
      <c r="B57" s="855" t="s">
        <v>1880</v>
      </c>
      <c r="C57" s="856"/>
      <c r="D57" s="856"/>
      <c r="E57" s="856"/>
      <c r="F57" s="856"/>
      <c r="G57" s="856"/>
      <c r="H57" s="856"/>
    </row>
    <row r="58" spans="2:8" s="456" customFormat="1" ht="16.5" outlineLevel="1" thickBot="1">
      <c r="B58" s="400" t="s">
        <v>1828</v>
      </c>
      <c r="C58" s="455" t="s">
        <v>1829</v>
      </c>
      <c r="D58" s="380" t="s">
        <v>1847</v>
      </c>
      <c r="E58" s="444" t="s">
        <v>1831</v>
      </c>
      <c r="F58" s="381" t="s">
        <v>1832</v>
      </c>
      <c r="G58" s="380" t="s">
        <v>1833</v>
      </c>
      <c r="H58" s="401" t="s">
        <v>1834</v>
      </c>
    </row>
    <row r="59" spans="2:8" s="353" customFormat="1" ht="15.75" outlineLevel="1">
      <c r="B59" s="429" t="s">
        <v>1881</v>
      </c>
      <c r="C59" s="457">
        <f>'[1]Прайс без НДС'!C59*1.2</f>
        <v>2244</v>
      </c>
      <c r="D59" s="458">
        <f>'[1]Прайс без НДС'!D59*1.2</f>
        <v>2520</v>
      </c>
      <c r="E59" s="458">
        <f>'[1]Прайс без НДС'!E59*1.2</f>
        <v>2382</v>
      </c>
      <c r="F59" s="458">
        <f>'[1]Прайс без НДС'!F59*1.2</f>
        <v>2994</v>
      </c>
      <c r="G59" s="459"/>
      <c r="H59" s="460"/>
    </row>
    <row r="60" spans="2:8" s="353" customFormat="1" ht="15.75" outlineLevel="1">
      <c r="B60" s="461" t="s">
        <v>1882</v>
      </c>
      <c r="C60" s="462">
        <f>'[1]Прайс без НДС'!C60*1.2</f>
        <v>2244</v>
      </c>
      <c r="D60" s="463">
        <f>'[1]Прайс без НДС'!D60*1.2</f>
        <v>2520</v>
      </c>
      <c r="E60" s="463">
        <f>'[1]Прайс без НДС'!E60*1.2</f>
        <v>2382</v>
      </c>
      <c r="F60" s="463">
        <f>'[1]Прайс без НДС'!F60*1.2</f>
        <v>2994</v>
      </c>
      <c r="G60" s="464"/>
      <c r="H60" s="465"/>
    </row>
    <row r="61" spans="2:8" s="353" customFormat="1" ht="18" outlineLevel="1">
      <c r="B61" s="461" t="s">
        <v>1883</v>
      </c>
      <c r="C61" s="462">
        <f>'[1]Прайс без НДС'!C61*1.2</f>
        <v>2304</v>
      </c>
      <c r="D61" s="463">
        <f>'[1]Прайс без НДС'!D61*1.2</f>
        <v>2574</v>
      </c>
      <c r="E61" s="463">
        <f>'[1]Прайс без НДС'!E61*1.2</f>
        <v>2436</v>
      </c>
      <c r="F61" s="463">
        <f>'[1]Прайс без НДС'!F61*1.2</f>
        <v>3048</v>
      </c>
      <c r="G61" s="464"/>
      <c r="H61" s="465"/>
    </row>
    <row r="62" spans="2:8" s="353" customFormat="1" ht="18" outlineLevel="1">
      <c r="B62" s="461" t="s">
        <v>1884</v>
      </c>
      <c r="C62" s="462">
        <f>'[1]Прайс без НДС'!C62*1.2</f>
        <v>2328</v>
      </c>
      <c r="D62" s="463">
        <f>'[1]Прайс без НДС'!D62*1.2</f>
        <v>2598</v>
      </c>
      <c r="E62" s="463">
        <f>'[1]Прайс без НДС'!E62*1.2</f>
        <v>2460</v>
      </c>
      <c r="F62" s="463">
        <f>'[1]Прайс без НДС'!F62*1.2</f>
        <v>3072</v>
      </c>
      <c r="G62" s="464"/>
      <c r="H62" s="465"/>
    </row>
    <row r="63" spans="2:8" s="353" customFormat="1" ht="15.75" outlineLevel="1">
      <c r="B63" s="461" t="s">
        <v>1885</v>
      </c>
      <c r="C63" s="462">
        <f>'[1]Прайс без НДС'!C63*1.2</f>
        <v>2286</v>
      </c>
      <c r="D63" s="463">
        <f>'[1]Прайс без НДС'!D63*1.2</f>
        <v>2556</v>
      </c>
      <c r="E63" s="463">
        <f>'[1]Прайс без НДС'!E63*1.2</f>
        <v>2418</v>
      </c>
      <c r="F63" s="463">
        <f>'[1]Прайс без НДС'!F63*1.2</f>
        <v>3036</v>
      </c>
      <c r="G63" s="464"/>
      <c r="H63" s="465"/>
    </row>
    <row r="64" spans="2:8" s="353" customFormat="1" ht="15.75" outlineLevel="1">
      <c r="B64" s="461" t="s">
        <v>1886</v>
      </c>
      <c r="C64" s="462">
        <f>'[1]Прайс без НДС'!C64*1.2</f>
        <v>2628</v>
      </c>
      <c r="D64" s="463">
        <f>'[1]Прайс без НДС'!D64*1.2</f>
        <v>2904</v>
      </c>
      <c r="E64" s="463">
        <f>'[1]Прайс без НДС'!E64*1.2</f>
        <v>2766</v>
      </c>
      <c r="F64" s="463">
        <f>'[1]Прайс без НДС'!F64*1.2</f>
        <v>3378</v>
      </c>
      <c r="G64" s="464"/>
      <c r="H64" s="465"/>
    </row>
    <row r="65" spans="2:8" s="353" customFormat="1" ht="15.75" outlineLevel="1">
      <c r="B65" s="461" t="s">
        <v>1887</v>
      </c>
      <c r="C65" s="462">
        <f>'[1]Прайс без НДС'!C65*1.2</f>
        <v>2304</v>
      </c>
      <c r="D65" s="463">
        <f>'[1]Прайс без НДС'!D65*1.2</f>
        <v>2574</v>
      </c>
      <c r="E65" s="463">
        <f>'[1]Прайс без НДС'!E65*1.2</f>
        <v>2436</v>
      </c>
      <c r="F65" s="463">
        <f>'[1]Прайс без НДС'!F65*1.2</f>
        <v>3048</v>
      </c>
      <c r="G65" s="464"/>
      <c r="H65" s="465"/>
    </row>
    <row r="66" spans="2:8" s="353" customFormat="1" ht="15.75" outlineLevel="1">
      <c r="B66" s="461" t="s">
        <v>1888</v>
      </c>
      <c r="C66" s="462">
        <f>'[1]Прайс без НДС'!C66*1.2</f>
        <v>2328</v>
      </c>
      <c r="D66" s="463">
        <f>'[1]Прайс без НДС'!D66*1.2</f>
        <v>2604</v>
      </c>
      <c r="E66" s="463">
        <f>'[1]Прайс без НДС'!E66*1.2</f>
        <v>2460</v>
      </c>
      <c r="F66" s="463">
        <f>'[1]Прайс без НДС'!F66*1.2</f>
        <v>3084</v>
      </c>
      <c r="G66" s="464"/>
      <c r="H66" s="465"/>
    </row>
    <row r="67" spans="2:8" s="353" customFormat="1" ht="15.75" outlineLevel="1">
      <c r="B67" s="461" t="s">
        <v>1889</v>
      </c>
      <c r="C67" s="462">
        <f>'[1]Прайс без НДС'!C67*1.2</f>
        <v>2442</v>
      </c>
      <c r="D67" s="463">
        <f>'[1]Прайс без НДС'!D67*1.2</f>
        <v>2718</v>
      </c>
      <c r="E67" s="463">
        <f>'[1]Прайс без НДС'!E67*1.2</f>
        <v>2550</v>
      </c>
      <c r="F67" s="463">
        <f>'[1]Прайс без НДС'!F67*1.2</f>
        <v>3168</v>
      </c>
      <c r="G67" s="464"/>
      <c r="H67" s="465"/>
    </row>
    <row r="68" spans="2:8" s="353" customFormat="1" ht="15.75" outlineLevel="1">
      <c r="B68" s="461" t="s">
        <v>1890</v>
      </c>
      <c r="C68" s="462">
        <f>'[1]Прайс без НДС'!C68*1.2</f>
        <v>2328</v>
      </c>
      <c r="D68" s="463">
        <f>'[1]Прайс без НДС'!D68*1.2</f>
        <v>2598</v>
      </c>
      <c r="E68" s="463">
        <f>'[1]Прайс без НДС'!E68*1.2</f>
        <v>2460</v>
      </c>
      <c r="F68" s="463">
        <f>'[1]Прайс без НДС'!F68*1.2</f>
        <v>3072</v>
      </c>
      <c r="G68" s="464"/>
      <c r="H68" s="465"/>
    </row>
    <row r="69" spans="2:8" s="353" customFormat="1" ht="15.75" outlineLevel="1">
      <c r="B69" s="461" t="s">
        <v>1891</v>
      </c>
      <c r="C69" s="462">
        <f>'[1]Прайс без НДС'!C69*1.2</f>
        <v>2688</v>
      </c>
      <c r="D69" s="463">
        <f>'[1]Прайс без НДС'!D69*1.2</f>
        <v>3228</v>
      </c>
      <c r="E69" s="463">
        <f>'[1]Прайс без НДС'!E69*1.2</f>
        <v>2820</v>
      </c>
      <c r="F69" s="463">
        <f>'[1]Прайс без НДС'!F69*1.2</f>
        <v>3702</v>
      </c>
      <c r="G69" s="464"/>
      <c r="H69" s="465"/>
    </row>
    <row r="70" spans="2:8" s="353" customFormat="1" ht="15.75" outlineLevel="1">
      <c r="B70" s="461" t="s">
        <v>1892</v>
      </c>
      <c r="C70" s="462">
        <f>'[1]Прайс без НДС'!C70*1.2</f>
        <v>2724</v>
      </c>
      <c r="D70" s="463">
        <f>'[1]Прайс без НДС'!D70*1.2</f>
        <v>3264</v>
      </c>
      <c r="E70" s="463">
        <f>'[1]Прайс без НДС'!E70*1.2</f>
        <v>2856</v>
      </c>
      <c r="F70" s="463">
        <f>'[1]Прайс без НДС'!F70*1.2</f>
        <v>3750</v>
      </c>
      <c r="G70" s="464"/>
      <c r="H70" s="465"/>
    </row>
    <row r="71" spans="2:8" s="353" customFormat="1" ht="15.75" outlineLevel="1">
      <c r="B71" s="461" t="s">
        <v>1893</v>
      </c>
      <c r="C71" s="462">
        <f>'[1]Прайс без НДС'!C71*1.2</f>
        <v>2490</v>
      </c>
      <c r="D71" s="463">
        <f>'[1]Прайс без НДС'!D71*1.2</f>
        <v>2766</v>
      </c>
      <c r="E71" s="463">
        <f>'[1]Прайс без НДС'!E71*1.2</f>
        <v>2628</v>
      </c>
      <c r="F71" s="463">
        <f>'[1]Прайс без НДС'!F71*1.2</f>
        <v>3240</v>
      </c>
      <c r="G71" s="464"/>
      <c r="H71" s="465"/>
    </row>
    <row r="72" spans="2:8" s="353" customFormat="1" ht="16.5" outlineLevel="1" thickBot="1">
      <c r="B72" s="466" t="s">
        <v>1894</v>
      </c>
      <c r="C72" s="467">
        <f>'[1]Прайс без НДС'!C72*1.2</f>
        <v>2622</v>
      </c>
      <c r="D72" s="468">
        <f>'[1]Прайс без НДС'!D72*1.2</f>
        <v>3168</v>
      </c>
      <c r="E72" s="468">
        <f>'[1]Прайс без НДС'!E72*1.2</f>
        <v>2760</v>
      </c>
      <c r="F72" s="468">
        <f>'[1]Прайс без НДС'!F72*1.2</f>
        <v>3642</v>
      </c>
      <c r="G72" s="469"/>
      <c r="H72" s="470"/>
    </row>
    <row r="73" spans="2:8" s="353" customFormat="1" ht="16.5" outlineLevel="1" thickBot="1">
      <c r="B73" s="857" t="s">
        <v>1895</v>
      </c>
      <c r="C73" s="858"/>
      <c r="D73" s="858"/>
      <c r="E73" s="858"/>
      <c r="F73" s="858"/>
      <c r="G73" s="858"/>
      <c r="H73" s="859"/>
    </row>
    <row r="74" spans="2:8" s="353" customFormat="1" ht="15.75" outlineLevel="1">
      <c r="B74" s="429" t="s">
        <v>1896</v>
      </c>
      <c r="C74" s="457">
        <f>'[1]Прайс без НДС'!C74*1.2</f>
        <v>3738</v>
      </c>
      <c r="D74" s="458">
        <f>'[1]Прайс без НДС'!D74*1.2</f>
        <v>4008</v>
      </c>
      <c r="E74" s="458">
        <f>'[1]Прайс без НДС'!E74*1.2</f>
        <v>3870</v>
      </c>
      <c r="F74" s="458">
        <f>'[1]Прайс без НДС'!F74*1.2</f>
        <v>4488</v>
      </c>
      <c r="G74" s="459"/>
      <c r="H74" s="460"/>
    </row>
    <row r="75" spans="2:8" s="353" customFormat="1" ht="15.75" outlineLevel="1">
      <c r="B75" s="461" t="s">
        <v>1897</v>
      </c>
      <c r="C75" s="462">
        <f>'[1]Прайс без НДС'!C75*1.2</f>
        <v>2904</v>
      </c>
      <c r="D75" s="463">
        <f>'[1]Прайс без НДС'!D75*1.2</f>
        <v>3174</v>
      </c>
      <c r="E75" s="463">
        <f>'[1]Прайс без НДС'!E75*1.2</f>
        <v>3036</v>
      </c>
      <c r="F75" s="463">
        <f>'[1]Прайс без НДС'!F75*1.2</f>
        <v>3648</v>
      </c>
      <c r="G75" s="464"/>
      <c r="H75" s="465"/>
    </row>
    <row r="76" spans="2:8" s="353" customFormat="1" ht="15.75" outlineLevel="1">
      <c r="B76" s="461" t="s">
        <v>1898</v>
      </c>
      <c r="C76" s="462">
        <f>'[1]Прайс без НДС'!C76*1.2</f>
        <v>2970</v>
      </c>
      <c r="D76" s="463">
        <f>'[1]Прайс без НДС'!D76*1.2</f>
        <v>3240</v>
      </c>
      <c r="E76" s="463">
        <f>'[1]Прайс без НДС'!E76*1.2</f>
        <v>3108</v>
      </c>
      <c r="F76" s="463">
        <f>'[1]Прайс без НДС'!F76*1.2</f>
        <v>3720</v>
      </c>
      <c r="G76" s="464"/>
      <c r="H76" s="465"/>
    </row>
    <row r="77" spans="2:8" s="353" customFormat="1" ht="15.75" outlineLevel="1">
      <c r="B77" s="461" t="s">
        <v>1899</v>
      </c>
      <c r="C77" s="462">
        <f>'[1]Прайс без НДС'!C77*1.2</f>
        <v>3156</v>
      </c>
      <c r="D77" s="463">
        <f>'[1]Прайс без НДС'!D77*1.2</f>
        <v>3426</v>
      </c>
      <c r="E77" s="463">
        <f>'[1]Прайс без НДС'!E77*1.2</f>
        <v>3288</v>
      </c>
      <c r="F77" s="463">
        <f>'[1]Прайс без НДС'!F77*1.2</f>
        <v>3900</v>
      </c>
      <c r="G77" s="464"/>
      <c r="H77" s="465"/>
    </row>
    <row r="78" spans="2:8" s="353" customFormat="1" ht="15.75" outlineLevel="1">
      <c r="B78" s="461" t="s">
        <v>1900</v>
      </c>
      <c r="C78" s="462">
        <f>'[1]Прайс без НДС'!C78*1.2</f>
        <v>3852</v>
      </c>
      <c r="D78" s="463">
        <f>'[1]Прайс без НДС'!D78*1.2</f>
        <v>4128</v>
      </c>
      <c r="E78" s="463">
        <f>'[1]Прайс без НДС'!E78*1.2</f>
        <v>3990</v>
      </c>
      <c r="F78" s="463">
        <f>'[1]Прайс без НДС'!F78*1.2</f>
        <v>4602</v>
      </c>
      <c r="G78" s="464"/>
      <c r="H78" s="465"/>
    </row>
    <row r="79" spans="2:8" s="353" customFormat="1" ht="15.75" outlineLevel="1">
      <c r="B79" s="461" t="s">
        <v>1901</v>
      </c>
      <c r="C79" s="471" t="s">
        <v>1844</v>
      </c>
      <c r="D79" s="472" t="s">
        <v>1844</v>
      </c>
      <c r="E79" s="472" t="s">
        <v>1844</v>
      </c>
      <c r="F79" s="472" t="s">
        <v>1844</v>
      </c>
      <c r="G79" s="473"/>
      <c r="H79" s="474"/>
    </row>
    <row r="80" spans="2:8" s="353" customFormat="1" ht="16.5" outlineLevel="1" thickBot="1">
      <c r="B80" s="435" t="s">
        <v>1902</v>
      </c>
      <c r="C80" s="475" t="s">
        <v>1844</v>
      </c>
      <c r="D80" s="476" t="s">
        <v>1844</v>
      </c>
      <c r="E80" s="476" t="s">
        <v>1844</v>
      </c>
      <c r="F80" s="476" t="s">
        <v>1844</v>
      </c>
      <c r="G80" s="477"/>
      <c r="H80" s="478"/>
    </row>
    <row r="81" spans="1:8" s="374" customFormat="1" hidden="1" outlineLevel="2">
      <c r="A81" s="373"/>
      <c r="B81" s="479" t="s">
        <v>1903</v>
      </c>
      <c r="C81" s="479"/>
      <c r="D81" s="480"/>
      <c r="E81" s="480"/>
      <c r="F81" s="367"/>
      <c r="G81" s="367"/>
      <c r="H81" s="367"/>
    </row>
    <row r="82" spans="1:8" s="374" customFormat="1" ht="15.75" hidden="1" customHeight="1" outlineLevel="2" thickBot="1">
      <c r="A82" s="481"/>
      <c r="B82" s="860" t="s">
        <v>1904</v>
      </c>
      <c r="C82" s="860"/>
      <c r="D82" s="860"/>
      <c r="E82" s="860"/>
      <c r="F82" s="860"/>
      <c r="G82" s="860"/>
      <c r="H82" s="860"/>
    </row>
    <row r="83" spans="1:8" s="374" customFormat="1" ht="15.75" hidden="1" outlineLevel="2" thickBot="1">
      <c r="A83" s="481"/>
      <c r="B83" s="482"/>
      <c r="C83" s="482"/>
      <c r="D83" s="482"/>
      <c r="E83" s="483" t="s">
        <v>1905</v>
      </c>
      <c r="F83" s="483" t="s">
        <v>1906</v>
      </c>
      <c r="G83" s="483" t="s">
        <v>1907</v>
      </c>
      <c r="H83" s="484" t="s">
        <v>1908</v>
      </c>
    </row>
    <row r="84" spans="1:8" s="374" customFormat="1" hidden="1" outlineLevel="2">
      <c r="A84" s="481"/>
      <c r="B84" s="485" t="s">
        <v>1909</v>
      </c>
      <c r="C84" s="485"/>
      <c r="D84" s="485"/>
      <c r="E84" s="486" t="s">
        <v>1910</v>
      </c>
      <c r="F84" s="486" t="s">
        <v>1910</v>
      </c>
      <c r="G84" s="486" t="s">
        <v>1910</v>
      </c>
      <c r="H84" s="487" t="s">
        <v>1910</v>
      </c>
    </row>
    <row r="85" spans="1:8" s="374" customFormat="1" hidden="1" outlineLevel="2">
      <c r="A85" s="481"/>
      <c r="B85" s="488" t="s">
        <v>1911</v>
      </c>
      <c r="C85" s="485"/>
      <c r="D85" s="485"/>
      <c r="E85" s="486" t="s">
        <v>1910</v>
      </c>
      <c r="F85" s="486" t="s">
        <v>1910</v>
      </c>
      <c r="G85" s="486" t="s">
        <v>1910</v>
      </c>
      <c r="H85" s="487" t="s">
        <v>1910</v>
      </c>
    </row>
    <row r="86" spans="1:8" s="374" customFormat="1" hidden="1" outlineLevel="2">
      <c r="A86" s="481"/>
      <c r="B86" s="488" t="s">
        <v>1912</v>
      </c>
      <c r="C86" s="485"/>
      <c r="D86" s="485"/>
      <c r="E86" s="486" t="s">
        <v>1910</v>
      </c>
      <c r="F86" s="486" t="s">
        <v>1910</v>
      </c>
      <c r="G86" s="486" t="s">
        <v>1910</v>
      </c>
      <c r="H86" s="487" t="s">
        <v>1910</v>
      </c>
    </row>
    <row r="87" spans="1:8" s="374" customFormat="1" hidden="1" outlineLevel="2">
      <c r="A87" s="481"/>
      <c r="B87" s="488" t="s">
        <v>1913</v>
      </c>
      <c r="C87" s="485"/>
      <c r="D87" s="485"/>
      <c r="E87" s="486" t="s">
        <v>1910</v>
      </c>
      <c r="F87" s="486" t="s">
        <v>1910</v>
      </c>
      <c r="G87" s="486" t="s">
        <v>1910</v>
      </c>
      <c r="H87" s="487" t="s">
        <v>1910</v>
      </c>
    </row>
    <row r="88" spans="1:8" s="374" customFormat="1" hidden="1" outlineLevel="2">
      <c r="A88" s="481"/>
      <c r="B88" s="488" t="s">
        <v>1914</v>
      </c>
      <c r="C88" s="485"/>
      <c r="D88" s="485"/>
      <c r="E88" s="486" t="s">
        <v>1910</v>
      </c>
      <c r="F88" s="486" t="s">
        <v>1910</v>
      </c>
      <c r="G88" s="486" t="s">
        <v>1910</v>
      </c>
      <c r="H88" s="487" t="s">
        <v>1910</v>
      </c>
    </row>
    <row r="89" spans="1:8" s="374" customFormat="1" hidden="1" outlineLevel="2">
      <c r="A89" s="481"/>
      <c r="B89" s="488" t="s">
        <v>1915</v>
      </c>
      <c r="C89" s="485"/>
      <c r="D89" s="485"/>
      <c r="E89" s="486" t="s">
        <v>1910</v>
      </c>
      <c r="F89" s="486" t="s">
        <v>1910</v>
      </c>
      <c r="G89" s="486" t="s">
        <v>1910</v>
      </c>
      <c r="H89" s="487" t="s">
        <v>1910</v>
      </c>
    </row>
    <row r="90" spans="1:8" s="490" customFormat="1" hidden="1" outlineLevel="2">
      <c r="A90" s="481"/>
      <c r="B90" s="489" t="s">
        <v>1916</v>
      </c>
      <c r="C90" s="485"/>
      <c r="D90" s="485"/>
      <c r="E90" s="486" t="s">
        <v>1910</v>
      </c>
      <c r="F90" s="486"/>
      <c r="G90" s="486"/>
      <c r="H90" s="487"/>
    </row>
    <row r="91" spans="1:8" s="490" customFormat="1" hidden="1" outlineLevel="2">
      <c r="A91" s="481"/>
      <c r="B91" s="491" t="s">
        <v>1917</v>
      </c>
      <c r="C91" s="485"/>
      <c r="D91" s="485"/>
      <c r="E91" s="486" t="s">
        <v>1910</v>
      </c>
      <c r="F91" s="486"/>
      <c r="G91" s="486"/>
      <c r="H91" s="487"/>
    </row>
    <row r="92" spans="1:8" s="490" customFormat="1" ht="15.75" hidden="1" customHeight="1" outlineLevel="2" thickBot="1">
      <c r="A92" s="481"/>
      <c r="B92" s="861" t="s">
        <v>1918</v>
      </c>
      <c r="C92" s="861"/>
      <c r="D92" s="861"/>
      <c r="E92" s="861"/>
      <c r="F92" s="861"/>
      <c r="G92" s="861"/>
      <c r="H92" s="861"/>
    </row>
    <row r="93" spans="1:8" s="490" customFormat="1" ht="15.75" hidden="1" outlineLevel="2" thickBot="1">
      <c r="A93" s="481"/>
      <c r="B93" s="492"/>
      <c r="C93" s="482"/>
      <c r="D93" s="482"/>
      <c r="E93" s="493" t="s">
        <v>1905</v>
      </c>
      <c r="F93" s="494" t="s">
        <v>1906</v>
      </c>
      <c r="G93" s="495" t="s">
        <v>1907</v>
      </c>
      <c r="H93" s="496" t="s">
        <v>1908</v>
      </c>
    </row>
    <row r="94" spans="1:8" s="490" customFormat="1" hidden="1" outlineLevel="2">
      <c r="A94" s="481"/>
      <c r="B94" s="485" t="s">
        <v>1909</v>
      </c>
      <c r="C94" s="485"/>
      <c r="D94" s="485"/>
      <c r="E94" s="486" t="s">
        <v>1910</v>
      </c>
      <c r="F94" s="486" t="s">
        <v>1910</v>
      </c>
      <c r="G94" s="486" t="s">
        <v>1910</v>
      </c>
      <c r="H94" s="487" t="s">
        <v>1910</v>
      </c>
    </row>
    <row r="95" spans="1:8" s="490" customFormat="1" hidden="1" outlineLevel="2">
      <c r="A95" s="481"/>
      <c r="B95" s="488" t="s">
        <v>1911</v>
      </c>
      <c r="C95" s="485"/>
      <c r="D95" s="485"/>
      <c r="E95" s="486" t="s">
        <v>1910</v>
      </c>
      <c r="F95" s="486" t="s">
        <v>1910</v>
      </c>
      <c r="G95" s="486" t="s">
        <v>1910</v>
      </c>
      <c r="H95" s="487" t="s">
        <v>1910</v>
      </c>
    </row>
    <row r="96" spans="1:8" s="490" customFormat="1" hidden="1" outlineLevel="2">
      <c r="A96" s="481"/>
      <c r="B96" s="488" t="s">
        <v>1912</v>
      </c>
      <c r="C96" s="485"/>
      <c r="D96" s="485"/>
      <c r="E96" s="486" t="s">
        <v>1910</v>
      </c>
      <c r="F96" s="486" t="s">
        <v>1910</v>
      </c>
      <c r="G96" s="486" t="s">
        <v>1910</v>
      </c>
      <c r="H96" s="487" t="s">
        <v>1910</v>
      </c>
    </row>
    <row r="97" spans="1:8" s="374" customFormat="1" hidden="1" outlineLevel="2">
      <c r="A97" s="481"/>
      <c r="B97" s="488" t="s">
        <v>1913</v>
      </c>
      <c r="C97" s="485"/>
      <c r="D97" s="485"/>
      <c r="E97" s="486" t="s">
        <v>1910</v>
      </c>
      <c r="F97" s="486" t="s">
        <v>1910</v>
      </c>
      <c r="G97" s="486" t="s">
        <v>1910</v>
      </c>
      <c r="H97" s="487" t="s">
        <v>1910</v>
      </c>
    </row>
    <row r="98" spans="1:8" s="374" customFormat="1" hidden="1" outlineLevel="2">
      <c r="A98" s="481"/>
      <c r="B98" s="488" t="s">
        <v>1915</v>
      </c>
      <c r="C98" s="485"/>
      <c r="D98" s="485"/>
      <c r="E98" s="486" t="s">
        <v>1910</v>
      </c>
      <c r="F98" s="486" t="s">
        <v>1910</v>
      </c>
      <c r="G98" s="486" t="s">
        <v>1910</v>
      </c>
      <c r="H98" s="487" t="s">
        <v>1910</v>
      </c>
    </row>
    <row r="99" spans="1:8" s="374" customFormat="1" hidden="1" outlineLevel="2">
      <c r="A99" s="481"/>
      <c r="B99" s="488" t="s">
        <v>1914</v>
      </c>
      <c r="C99" s="485"/>
      <c r="D99" s="485"/>
      <c r="E99" s="486" t="s">
        <v>1910</v>
      </c>
      <c r="F99" s="486" t="s">
        <v>1910</v>
      </c>
      <c r="G99" s="486" t="s">
        <v>1910</v>
      </c>
      <c r="H99" s="487" t="s">
        <v>1910</v>
      </c>
    </row>
    <row r="100" spans="1:8" hidden="1" outlineLevel="2">
      <c r="A100" s="481"/>
      <c r="B100" s="489" t="s">
        <v>1916</v>
      </c>
      <c r="C100" s="485"/>
      <c r="D100" s="485"/>
      <c r="E100" s="486" t="s">
        <v>1910</v>
      </c>
      <c r="F100" s="486"/>
      <c r="G100" s="486"/>
      <c r="H100" s="486"/>
    </row>
    <row r="101" spans="1:8" hidden="1" outlineLevel="2">
      <c r="A101" s="481"/>
      <c r="B101" s="491" t="s">
        <v>1917</v>
      </c>
      <c r="C101" s="485"/>
      <c r="D101" s="485"/>
      <c r="E101" s="486" t="s">
        <v>1910</v>
      </c>
      <c r="F101" s="486"/>
      <c r="G101" s="486"/>
      <c r="H101" s="486"/>
    </row>
    <row r="102" spans="1:8" ht="15" hidden="1" customHeight="1" outlineLevel="2" thickBot="1">
      <c r="A102" s="481"/>
      <c r="B102" s="862" t="s">
        <v>1919</v>
      </c>
      <c r="C102" s="862"/>
      <c r="D102" s="862"/>
      <c r="E102" s="862"/>
      <c r="F102" s="862"/>
      <c r="G102" s="862"/>
      <c r="H102" s="862"/>
    </row>
    <row r="103" spans="1:8" ht="15.75" hidden="1" outlineLevel="2" thickBot="1">
      <c r="A103" s="481"/>
      <c r="B103" s="497"/>
      <c r="C103" s="492"/>
      <c r="D103" s="492"/>
      <c r="E103" s="498" t="s">
        <v>1905</v>
      </c>
      <c r="F103" s="499" t="s">
        <v>1906</v>
      </c>
      <c r="G103" s="495" t="s">
        <v>1907</v>
      </c>
      <c r="H103" s="496" t="s">
        <v>1908</v>
      </c>
    </row>
    <row r="104" spans="1:8" hidden="1" outlineLevel="2">
      <c r="A104" s="481"/>
      <c r="B104" s="500" t="s">
        <v>1909</v>
      </c>
      <c r="C104" s="501"/>
      <c r="D104" s="502"/>
      <c r="E104" s="503" t="s">
        <v>1910</v>
      </c>
      <c r="F104" s="504" t="s">
        <v>1910</v>
      </c>
      <c r="G104" s="504" t="s">
        <v>1910</v>
      </c>
      <c r="H104" s="505" t="s">
        <v>1910</v>
      </c>
    </row>
    <row r="105" spans="1:8" hidden="1" outlineLevel="2">
      <c r="A105" s="481"/>
      <c r="B105" s="506" t="s">
        <v>1911</v>
      </c>
      <c r="C105" s="485"/>
      <c r="D105" s="507"/>
      <c r="E105" s="508" t="s">
        <v>1910</v>
      </c>
      <c r="F105" s="486" t="s">
        <v>1910</v>
      </c>
      <c r="G105" s="486" t="s">
        <v>1910</v>
      </c>
      <c r="H105" s="509" t="s">
        <v>1910</v>
      </c>
    </row>
    <row r="106" spans="1:8" hidden="1" outlineLevel="2">
      <c r="A106" s="481"/>
      <c r="B106" s="506" t="s">
        <v>1912</v>
      </c>
      <c r="C106" s="485"/>
      <c r="D106" s="507"/>
      <c r="E106" s="508" t="s">
        <v>1910</v>
      </c>
      <c r="F106" s="486" t="s">
        <v>1910</v>
      </c>
      <c r="G106" s="486" t="s">
        <v>1910</v>
      </c>
      <c r="H106" s="509" t="s">
        <v>1910</v>
      </c>
    </row>
    <row r="107" spans="1:8" hidden="1" outlineLevel="2">
      <c r="A107" s="481"/>
      <c r="B107" s="506" t="s">
        <v>1913</v>
      </c>
      <c r="C107" s="485"/>
      <c r="D107" s="507"/>
      <c r="E107" s="508" t="s">
        <v>1910</v>
      </c>
      <c r="F107" s="486" t="s">
        <v>1910</v>
      </c>
      <c r="G107" s="486" t="s">
        <v>1910</v>
      </c>
      <c r="H107" s="509" t="s">
        <v>1910</v>
      </c>
    </row>
    <row r="108" spans="1:8" hidden="1" outlineLevel="2">
      <c r="A108" s="481"/>
      <c r="B108" s="506" t="s">
        <v>1915</v>
      </c>
      <c r="C108" s="485"/>
      <c r="D108" s="507"/>
      <c r="E108" s="508" t="s">
        <v>1910</v>
      </c>
      <c r="F108" s="486" t="s">
        <v>1910</v>
      </c>
      <c r="G108" s="486" t="s">
        <v>1910</v>
      </c>
      <c r="H108" s="509" t="s">
        <v>1910</v>
      </c>
    </row>
    <row r="109" spans="1:8" hidden="1" outlineLevel="2">
      <c r="A109" s="481"/>
      <c r="B109" s="506" t="s">
        <v>1914</v>
      </c>
      <c r="C109" s="485"/>
      <c r="D109" s="507"/>
      <c r="E109" s="508" t="s">
        <v>1910</v>
      </c>
      <c r="F109" s="486" t="s">
        <v>1910</v>
      </c>
      <c r="G109" s="486" t="s">
        <v>1910</v>
      </c>
      <c r="H109" s="509" t="s">
        <v>1910</v>
      </c>
    </row>
    <row r="110" spans="1:8" hidden="1" outlineLevel="2">
      <c r="A110" s="481"/>
      <c r="B110" s="510" t="s">
        <v>1916</v>
      </c>
      <c r="C110" s="485"/>
      <c r="D110" s="507"/>
      <c r="E110" s="508" t="s">
        <v>1910</v>
      </c>
      <c r="F110" s="486"/>
      <c r="G110" s="486"/>
      <c r="H110" s="509"/>
    </row>
    <row r="111" spans="1:8" ht="15.75" hidden="1" outlineLevel="2" thickBot="1">
      <c r="A111" s="481"/>
      <c r="B111" s="511" t="s">
        <v>1917</v>
      </c>
      <c r="C111" s="512"/>
      <c r="D111" s="513"/>
      <c r="E111" s="514" t="s">
        <v>1910</v>
      </c>
      <c r="F111" s="515"/>
      <c r="G111" s="515"/>
      <c r="H111" s="516"/>
    </row>
    <row r="112" spans="1:8" outlineLevel="1" collapsed="1">
      <c r="A112" s="420"/>
      <c r="B112" s="517"/>
      <c r="C112" s="517"/>
      <c r="D112" s="517"/>
      <c r="E112" s="517"/>
      <c r="F112" s="517"/>
      <c r="G112" s="517"/>
      <c r="H112" s="454">
        <v>0</v>
      </c>
    </row>
    <row r="113" spans="1:8">
      <c r="A113" s="420"/>
      <c r="B113" s="518" t="s">
        <v>1920</v>
      </c>
      <c r="C113" s="519"/>
      <c r="D113" s="520"/>
      <c r="E113" s="520"/>
      <c r="F113" s="520"/>
      <c r="G113" s="520"/>
      <c r="H113" s="454">
        <v>0</v>
      </c>
    </row>
    <row r="114" spans="1:8" ht="15.75" thickBot="1">
      <c r="A114" s="420"/>
      <c r="B114" s="521" t="s">
        <v>1921</v>
      </c>
      <c r="C114" s="522"/>
      <c r="D114" s="523"/>
      <c r="E114" s="523"/>
      <c r="F114" s="523"/>
      <c r="G114" s="523"/>
      <c r="H114" s="454"/>
    </row>
    <row r="115" spans="1:8" ht="15.75" thickBot="1">
      <c r="A115" s="420"/>
      <c r="B115" s="863" t="s">
        <v>1922</v>
      </c>
      <c r="C115" s="864"/>
      <c r="D115" s="864"/>
      <c r="E115" s="864"/>
      <c r="F115" s="864"/>
      <c r="G115" s="864"/>
      <c r="H115" s="865"/>
    </row>
    <row r="116" spans="1:8">
      <c r="A116" s="420"/>
      <c r="B116" s="383" t="s">
        <v>1923</v>
      </c>
      <c r="C116" s="524"/>
      <c r="D116" s="525"/>
      <c r="E116" s="525"/>
      <c r="F116" s="525"/>
      <c r="G116" s="525"/>
      <c r="H116" s="526">
        <f>'[1]Прайс без НДС'!H116*1.2</f>
        <v>672</v>
      </c>
    </row>
    <row r="117" spans="1:8">
      <c r="A117" s="420"/>
      <c r="B117" s="391" t="s">
        <v>1924</v>
      </c>
      <c r="C117" s="527"/>
      <c r="D117" s="528"/>
      <c r="E117" s="528"/>
      <c r="F117" s="528"/>
      <c r="G117" s="528"/>
      <c r="H117" s="529">
        <f>'[1]Прайс без НДС'!H117*1.2</f>
        <v>534</v>
      </c>
    </row>
    <row r="118" spans="1:8">
      <c r="A118" s="420"/>
      <c r="B118" s="391" t="s">
        <v>1925</v>
      </c>
      <c r="C118" s="527"/>
      <c r="D118" s="528"/>
      <c r="E118" s="528"/>
      <c r="F118" s="528"/>
      <c r="G118" s="528"/>
      <c r="H118" s="529">
        <f>'[1]Прайс без НДС'!H118*1.2</f>
        <v>612</v>
      </c>
    </row>
    <row r="119" spans="1:8" s="531" customFormat="1">
      <c r="A119" s="530"/>
      <c r="B119" s="391" t="s">
        <v>1926</v>
      </c>
      <c r="C119" s="527"/>
      <c r="D119" s="528"/>
      <c r="E119" s="528"/>
      <c r="F119" s="528"/>
      <c r="G119" s="528"/>
      <c r="H119" s="529">
        <f>'[1]Прайс без НДС'!H119*1.2</f>
        <v>834</v>
      </c>
    </row>
    <row r="120" spans="1:8">
      <c r="A120" s="420"/>
      <c r="B120" s="391" t="s">
        <v>1927</v>
      </c>
      <c r="C120" s="527"/>
      <c r="D120" s="528"/>
      <c r="E120" s="528"/>
      <c r="F120" s="528"/>
      <c r="G120" s="528"/>
      <c r="H120" s="529">
        <f>'[1]Прайс без НДС'!H120*1.2</f>
        <v>960</v>
      </c>
    </row>
    <row r="121" spans="1:8">
      <c r="A121" s="420"/>
      <c r="B121" s="391" t="s">
        <v>1838</v>
      </c>
      <c r="C121" s="527"/>
      <c r="D121" s="528"/>
      <c r="E121" s="528"/>
      <c r="F121" s="528"/>
      <c r="G121" s="528"/>
      <c r="H121" s="529">
        <f>'[1]Прайс без НДС'!H121*1.2</f>
        <v>726</v>
      </c>
    </row>
    <row r="122" spans="1:8">
      <c r="A122" s="420"/>
      <c r="B122" s="391" t="s">
        <v>1839</v>
      </c>
      <c r="C122" s="527"/>
      <c r="D122" s="528"/>
      <c r="E122" s="528"/>
      <c r="F122" s="528"/>
      <c r="G122" s="528"/>
      <c r="H122" s="529">
        <f>'[1]Прайс без НДС'!H122*1.2</f>
        <v>906</v>
      </c>
    </row>
    <row r="123" spans="1:8">
      <c r="A123" s="420"/>
      <c r="B123" s="391" t="s">
        <v>1841</v>
      </c>
      <c r="C123" s="527"/>
      <c r="D123" s="528"/>
      <c r="E123" s="528"/>
      <c r="F123" s="528"/>
      <c r="G123" s="528"/>
      <c r="H123" s="532">
        <f>'[1]Прайс без НДС'!H123*1.2</f>
        <v>948</v>
      </c>
    </row>
    <row r="124" spans="1:8">
      <c r="A124" s="420"/>
      <c r="B124" s="391" t="s">
        <v>1850</v>
      </c>
      <c r="C124" s="527"/>
      <c r="D124" s="528"/>
      <c r="E124" s="528"/>
      <c r="F124" s="528"/>
      <c r="G124" s="528"/>
      <c r="H124" s="532">
        <f>'[1]Прайс без НДС'!H124*1.2</f>
        <v>1146</v>
      </c>
    </row>
    <row r="125" spans="1:8">
      <c r="A125" s="420"/>
      <c r="B125" s="391" t="s">
        <v>1848</v>
      </c>
      <c r="C125" s="527"/>
      <c r="D125" s="528"/>
      <c r="E125" s="528"/>
      <c r="F125" s="528"/>
      <c r="G125" s="528"/>
      <c r="H125" s="529">
        <f>'[1]Прайс без НДС'!H125*1.2</f>
        <v>1146</v>
      </c>
    </row>
    <row r="126" spans="1:8">
      <c r="A126" s="420"/>
      <c r="B126" s="391" t="s">
        <v>1854</v>
      </c>
      <c r="C126" s="527"/>
      <c r="D126" s="528"/>
      <c r="E126" s="528"/>
      <c r="F126" s="528"/>
      <c r="G126" s="528"/>
      <c r="H126" s="529">
        <f>'[1]Прайс без НДС'!H126*1.2</f>
        <v>1080</v>
      </c>
    </row>
    <row r="127" spans="1:8">
      <c r="A127" s="420"/>
      <c r="B127" s="391" t="s">
        <v>1849</v>
      </c>
      <c r="C127" s="527"/>
      <c r="D127" s="528"/>
      <c r="E127" s="528"/>
      <c r="F127" s="528"/>
      <c r="G127" s="528"/>
      <c r="H127" s="529">
        <f>'[1]Прайс без НДС'!H127*1.2</f>
        <v>1206</v>
      </c>
    </row>
    <row r="128" spans="1:8">
      <c r="A128" s="420"/>
      <c r="B128" s="391" t="s">
        <v>1851</v>
      </c>
      <c r="C128" s="527"/>
      <c r="D128" s="528"/>
      <c r="E128" s="528"/>
      <c r="F128" s="528"/>
      <c r="G128" s="528"/>
      <c r="H128" s="529" t="s">
        <v>1844</v>
      </c>
    </row>
    <row r="129" spans="1:8">
      <c r="A129" s="420"/>
      <c r="B129" s="391" t="s">
        <v>1843</v>
      </c>
      <c r="C129" s="527"/>
      <c r="D129" s="528"/>
      <c r="E129" s="528"/>
      <c r="F129" s="528"/>
      <c r="G129" s="528"/>
      <c r="H129" s="532" t="s">
        <v>1844</v>
      </c>
    </row>
    <row r="130" spans="1:8">
      <c r="A130" s="420"/>
      <c r="B130" s="391" t="s">
        <v>1852</v>
      </c>
      <c r="C130" s="527"/>
      <c r="D130" s="528"/>
      <c r="E130" s="528"/>
      <c r="F130" s="528"/>
      <c r="G130" s="528"/>
      <c r="H130" s="532" t="s">
        <v>1844</v>
      </c>
    </row>
    <row r="131" spans="1:8">
      <c r="A131" s="420"/>
      <c r="B131" s="391" t="s">
        <v>1928</v>
      </c>
      <c r="C131" s="527"/>
      <c r="D131" s="528"/>
      <c r="E131" s="528"/>
      <c r="F131" s="528"/>
      <c r="G131" s="528"/>
      <c r="H131" s="532" t="s">
        <v>1844</v>
      </c>
    </row>
    <row r="132" spans="1:8">
      <c r="A132" s="420"/>
      <c r="B132" s="391" t="s">
        <v>1929</v>
      </c>
      <c r="C132" s="527"/>
      <c r="D132" s="528"/>
      <c r="E132" s="528"/>
      <c r="F132" s="528"/>
      <c r="G132" s="528"/>
      <c r="H132" s="532">
        <f>'[1]Прайс без НДС'!H132*1.2</f>
        <v>3888</v>
      </c>
    </row>
    <row r="133" spans="1:8">
      <c r="A133" s="420"/>
      <c r="B133" s="391" t="s">
        <v>1930</v>
      </c>
      <c r="C133" s="527"/>
      <c r="D133" s="528"/>
      <c r="E133" s="528"/>
      <c r="F133" s="528"/>
      <c r="G133" s="528"/>
      <c r="H133" s="532" t="s">
        <v>1844</v>
      </c>
    </row>
    <row r="134" spans="1:8">
      <c r="A134" s="420"/>
      <c r="B134" s="391" t="s">
        <v>1931</v>
      </c>
      <c r="C134" s="527"/>
      <c r="D134" s="528"/>
      <c r="E134" s="528"/>
      <c r="F134" s="528"/>
      <c r="G134" s="528"/>
      <c r="H134" s="532" t="s">
        <v>1844</v>
      </c>
    </row>
    <row r="135" spans="1:8">
      <c r="A135" s="420"/>
      <c r="B135" s="391" t="s">
        <v>1932</v>
      </c>
      <c r="C135" s="527"/>
      <c r="D135" s="528"/>
      <c r="E135" s="528"/>
      <c r="F135" s="528"/>
      <c r="G135" s="528"/>
      <c r="H135" s="532" t="s">
        <v>1844</v>
      </c>
    </row>
    <row r="136" spans="1:8">
      <c r="A136" s="420"/>
      <c r="B136" s="391" t="s">
        <v>1933</v>
      </c>
      <c r="C136" s="527"/>
      <c r="D136" s="528"/>
      <c r="E136" s="528"/>
      <c r="F136" s="528"/>
      <c r="G136" s="528"/>
      <c r="H136" s="532">
        <f>'[1]Прайс без НДС'!H136*1.2</f>
        <v>1050</v>
      </c>
    </row>
    <row r="137" spans="1:8" ht="15.75" thickBot="1">
      <c r="A137" s="420"/>
      <c r="B137" s="396" t="s">
        <v>1934</v>
      </c>
      <c r="C137" s="533"/>
      <c r="D137" s="534"/>
      <c r="E137" s="534"/>
      <c r="F137" s="534"/>
      <c r="G137" s="534"/>
      <c r="H137" s="532" t="s">
        <v>1844</v>
      </c>
    </row>
    <row r="138" spans="1:8" s="353" customFormat="1" ht="15.75" customHeight="1" thickBot="1">
      <c r="B138" s="880" t="s">
        <v>1935</v>
      </c>
      <c r="C138" s="883"/>
      <c r="D138" s="883"/>
      <c r="E138" s="883"/>
      <c r="F138" s="883"/>
      <c r="G138" s="883"/>
      <c r="H138" s="883"/>
    </row>
    <row r="139" spans="1:8" s="353" customFormat="1" ht="15.75">
      <c r="B139" s="383" t="s">
        <v>1936</v>
      </c>
      <c r="C139" s="524"/>
      <c r="D139" s="525"/>
      <c r="E139" s="525"/>
      <c r="F139" s="525"/>
      <c r="G139" s="525"/>
      <c r="H139" s="526">
        <f>'[1]Прайс без НДС'!H139*1.2</f>
        <v>696</v>
      </c>
    </row>
    <row r="140" spans="1:8" s="353" customFormat="1" ht="15.75">
      <c r="B140" s="391" t="s">
        <v>1937</v>
      </c>
      <c r="C140" s="527"/>
      <c r="D140" s="528"/>
      <c r="E140" s="528"/>
      <c r="F140" s="528"/>
      <c r="G140" s="528"/>
      <c r="H140" s="529">
        <f>'[1]Прайс без НДС'!H140*1.2</f>
        <v>696</v>
      </c>
    </row>
    <row r="141" spans="1:8" s="353" customFormat="1" ht="15.75">
      <c r="B141" s="391" t="s">
        <v>1938</v>
      </c>
      <c r="C141" s="527"/>
      <c r="D141" s="528"/>
      <c r="E141" s="528"/>
      <c r="F141" s="528"/>
      <c r="G141" s="528"/>
      <c r="H141" s="532">
        <f>'[1]Прайс без НДС'!H141*1.2</f>
        <v>738</v>
      </c>
    </row>
    <row r="142" spans="1:8" s="353" customFormat="1" ht="15.75">
      <c r="B142" s="391" t="s">
        <v>1939</v>
      </c>
      <c r="C142" s="527"/>
      <c r="D142" s="528"/>
      <c r="E142" s="528"/>
      <c r="F142" s="528"/>
      <c r="G142" s="528"/>
      <c r="H142" s="529">
        <f>'[1]Прайс без НДС'!H142*1.2</f>
        <v>1086</v>
      </c>
    </row>
    <row r="143" spans="1:8" s="353" customFormat="1" ht="15.75">
      <c r="B143" s="391" t="s">
        <v>1940</v>
      </c>
      <c r="C143" s="527"/>
      <c r="D143" s="528"/>
      <c r="E143" s="528"/>
      <c r="F143" s="528"/>
      <c r="G143" s="528"/>
      <c r="H143" s="529">
        <f>'[1]Прайс без НДС'!H143*1.2</f>
        <v>750</v>
      </c>
    </row>
    <row r="144" spans="1:8" s="353" customFormat="1" ht="15.75">
      <c r="B144" s="391" t="s">
        <v>1941</v>
      </c>
      <c r="C144" s="527"/>
      <c r="D144" s="528"/>
      <c r="E144" s="528"/>
      <c r="F144" s="528"/>
      <c r="G144" s="528"/>
      <c r="H144" s="529">
        <f>'[1]Прайс без НДС'!H144*1.2</f>
        <v>780</v>
      </c>
    </row>
    <row r="145" spans="1:8" s="353" customFormat="1" ht="15.75">
      <c r="B145" s="391" t="s">
        <v>1942</v>
      </c>
      <c r="C145" s="527"/>
      <c r="D145" s="528"/>
      <c r="E145" s="528"/>
      <c r="F145" s="528"/>
      <c r="G145" s="528"/>
      <c r="H145" s="529">
        <f>'[1]Прайс без НДС'!H145*1.2</f>
        <v>780</v>
      </c>
    </row>
    <row r="146" spans="1:8" s="353" customFormat="1" ht="15.75">
      <c r="B146" s="391" t="s">
        <v>1943</v>
      </c>
      <c r="C146" s="527"/>
      <c r="D146" s="528"/>
      <c r="E146" s="528"/>
      <c r="F146" s="528"/>
      <c r="G146" s="528"/>
      <c r="H146" s="529">
        <f>'[1]Прайс без НДС'!H146*1.2</f>
        <v>750</v>
      </c>
    </row>
    <row r="147" spans="1:8" s="353" customFormat="1" ht="15.75">
      <c r="B147" s="391" t="s">
        <v>1944</v>
      </c>
      <c r="C147" s="527"/>
      <c r="D147" s="528"/>
      <c r="E147" s="528"/>
      <c r="F147" s="528"/>
      <c r="G147" s="528"/>
      <c r="H147" s="532">
        <f>'[1]Прайс без НДС'!H147*1.2</f>
        <v>798</v>
      </c>
    </row>
    <row r="148" spans="1:8" s="353" customFormat="1" ht="15.75">
      <c r="B148" s="391" t="s">
        <v>1945</v>
      </c>
      <c r="C148" s="527"/>
      <c r="D148" s="528"/>
      <c r="E148" s="528"/>
      <c r="F148" s="528"/>
      <c r="G148" s="528"/>
      <c r="H148" s="532">
        <f>'[1]Прайс без НДС'!H148*1.2</f>
        <v>960</v>
      </c>
    </row>
    <row r="149" spans="1:8" s="353" customFormat="1" ht="15.75">
      <c r="B149" s="391" t="s">
        <v>1946</v>
      </c>
      <c r="C149" s="527"/>
      <c r="D149" s="528"/>
      <c r="E149" s="528"/>
      <c r="F149" s="528"/>
      <c r="G149" s="528"/>
      <c r="H149" s="529">
        <f>'[1]Прайс без НДС'!H149*1.2</f>
        <v>1146</v>
      </c>
    </row>
    <row r="150" spans="1:8" s="353" customFormat="1" ht="15.75">
      <c r="B150" s="391" t="s">
        <v>1947</v>
      </c>
      <c r="C150" s="527"/>
      <c r="D150" s="528"/>
      <c r="E150" s="528"/>
      <c r="F150" s="528"/>
      <c r="G150" s="528"/>
      <c r="H150" s="532">
        <f>'[1]Прайс без НДС'!H150*1.2</f>
        <v>1188</v>
      </c>
    </row>
    <row r="151" spans="1:8" s="353" customFormat="1" ht="15.75">
      <c r="B151" s="391" t="s">
        <v>1948</v>
      </c>
      <c r="C151" s="527"/>
      <c r="D151" s="528"/>
      <c r="E151" s="528"/>
      <c r="F151" s="528"/>
      <c r="G151" s="528"/>
      <c r="H151" s="532">
        <f>'[1]Прайс без НДС'!H151*1.2</f>
        <v>990</v>
      </c>
    </row>
    <row r="152" spans="1:8" s="353" customFormat="1" ht="15.75">
      <c r="B152" s="391" t="s">
        <v>1949</v>
      </c>
      <c r="C152" s="527"/>
      <c r="D152" s="528"/>
      <c r="E152" s="528"/>
      <c r="F152" s="528"/>
      <c r="G152" s="528"/>
      <c r="H152" s="529">
        <f>'[1]Прайс без НДС'!H152*1.2</f>
        <v>1062</v>
      </c>
    </row>
    <row r="153" spans="1:8" s="353" customFormat="1" ht="15.75">
      <c r="B153" s="391" t="s">
        <v>1950</v>
      </c>
      <c r="C153" s="527"/>
      <c r="D153" s="528"/>
      <c r="E153" s="528"/>
      <c r="F153" s="528"/>
      <c r="G153" s="528"/>
      <c r="H153" s="532">
        <f>'[1]Прайс без НДС'!H153*1.2</f>
        <v>1242</v>
      </c>
    </row>
    <row r="154" spans="1:8" s="353" customFormat="1" ht="15.75">
      <c r="B154" s="391" t="s">
        <v>1951</v>
      </c>
      <c r="C154" s="527"/>
      <c r="D154" s="528"/>
      <c r="E154" s="528"/>
      <c r="F154" s="528"/>
      <c r="G154" s="528"/>
      <c r="H154" s="529">
        <f>'[1]Прайс без НДС'!H154*1.2</f>
        <v>948</v>
      </c>
    </row>
    <row r="155" spans="1:8" s="353" customFormat="1" ht="15.75">
      <c r="B155" s="391" t="s">
        <v>1952</v>
      </c>
      <c r="C155" s="527"/>
      <c r="D155" s="528"/>
      <c r="E155" s="528"/>
      <c r="F155" s="528"/>
      <c r="G155" s="528"/>
      <c r="H155" s="529">
        <f>'[1]Прайс без НДС'!H155*1.2</f>
        <v>1080</v>
      </c>
    </row>
    <row r="156" spans="1:8" s="353" customFormat="1" ht="15.75">
      <c r="B156" s="391" t="s">
        <v>1953</v>
      </c>
      <c r="C156" s="527"/>
      <c r="D156" s="528"/>
      <c r="E156" s="528"/>
      <c r="F156" s="528"/>
      <c r="G156" s="528"/>
      <c r="H156" s="529">
        <f>'[1]Прайс без НДС'!H156*1.2</f>
        <v>1962</v>
      </c>
    </row>
    <row r="157" spans="1:8" s="353" customFormat="1" ht="15.75">
      <c r="B157" s="391" t="s">
        <v>1954</v>
      </c>
      <c r="C157" s="527"/>
      <c r="D157" s="528"/>
      <c r="E157" s="528"/>
      <c r="F157" s="528"/>
      <c r="G157" s="528"/>
      <c r="H157" s="529" t="s">
        <v>1844</v>
      </c>
    </row>
    <row r="158" spans="1:8" s="353" customFormat="1" ht="16.5" thickBot="1">
      <c r="B158" s="396" t="s">
        <v>1955</v>
      </c>
      <c r="C158" s="533"/>
      <c r="D158" s="534"/>
      <c r="E158" s="534"/>
      <c r="F158" s="534"/>
      <c r="G158" s="534"/>
      <c r="H158" s="535" t="s">
        <v>1844</v>
      </c>
    </row>
    <row r="159" spans="1:8" ht="15.75" thickBot="1">
      <c r="A159" s="481"/>
      <c r="B159" s="863" t="s">
        <v>1956</v>
      </c>
      <c r="C159" s="884"/>
      <c r="D159" s="884"/>
      <c r="E159" s="884"/>
      <c r="F159" s="884"/>
      <c r="G159" s="884"/>
      <c r="H159" s="885"/>
    </row>
    <row r="160" spans="1:8">
      <c r="A160" s="420"/>
      <c r="B160" s="383" t="s">
        <v>1856</v>
      </c>
      <c r="C160" s="524"/>
      <c r="D160" s="536"/>
      <c r="E160" s="536"/>
      <c r="F160" s="536"/>
      <c r="G160" s="536"/>
      <c r="H160" s="537">
        <f>'[1]Прайс без НДС'!H160*1.2</f>
        <v>450</v>
      </c>
    </row>
    <row r="161" spans="1:8">
      <c r="A161" s="420"/>
      <c r="B161" s="391" t="s">
        <v>1857</v>
      </c>
      <c r="C161" s="527"/>
      <c r="D161" s="538"/>
      <c r="E161" s="538"/>
      <c r="F161" s="538"/>
      <c r="G161" s="538"/>
      <c r="H161" s="532">
        <f>'[1]Прайс без НДС'!H161*1.2</f>
        <v>480</v>
      </c>
    </row>
    <row r="162" spans="1:8">
      <c r="A162" s="420"/>
      <c r="B162" s="391" t="s">
        <v>1957</v>
      </c>
      <c r="C162" s="527"/>
      <c r="D162" s="538"/>
      <c r="E162" s="538"/>
      <c r="F162" s="538"/>
      <c r="G162" s="538"/>
      <c r="H162" s="532">
        <f>'[1]Прайс без НДС'!H162*1.2</f>
        <v>558</v>
      </c>
    </row>
    <row r="163" spans="1:8">
      <c r="A163" s="420"/>
      <c r="B163" s="391" t="s">
        <v>1958</v>
      </c>
      <c r="C163" s="527"/>
      <c r="D163" s="538"/>
      <c r="E163" s="538"/>
      <c r="F163" s="538"/>
      <c r="G163" s="538"/>
      <c r="H163" s="532">
        <f>'[1]Прайс без НДС'!H163*1.2</f>
        <v>612</v>
      </c>
    </row>
    <row r="164" spans="1:8">
      <c r="A164" s="420"/>
      <c r="B164" s="391" t="s">
        <v>1861</v>
      </c>
      <c r="C164" s="527"/>
      <c r="D164" s="538"/>
      <c r="E164" s="538"/>
      <c r="F164" s="538"/>
      <c r="G164" s="538"/>
      <c r="H164" s="532">
        <f>'[1]Прайс без НДС'!H164*1.2</f>
        <v>558</v>
      </c>
    </row>
    <row r="165" spans="1:8">
      <c r="A165" s="420"/>
      <c r="B165" s="391" t="s">
        <v>1860</v>
      </c>
      <c r="C165" s="527"/>
      <c r="D165" s="538"/>
      <c r="E165" s="538"/>
      <c r="F165" s="538"/>
      <c r="G165" s="538"/>
      <c r="H165" s="532">
        <f>'[1]Прайс без НДС'!H165*1.2</f>
        <v>558</v>
      </c>
    </row>
    <row r="166" spans="1:8">
      <c r="A166" s="420"/>
      <c r="B166" s="391" t="s">
        <v>1862</v>
      </c>
      <c r="C166" s="527"/>
      <c r="D166" s="538"/>
      <c r="E166" s="538"/>
      <c r="F166" s="538"/>
      <c r="G166" s="538"/>
      <c r="H166" s="532">
        <f>'[1]Прайс без НДС'!H166*1.2</f>
        <v>612</v>
      </c>
    </row>
    <row r="167" spans="1:8">
      <c r="A167" s="420"/>
      <c r="B167" s="391" t="s">
        <v>1863</v>
      </c>
      <c r="C167" s="527"/>
      <c r="D167" s="538"/>
      <c r="E167" s="538"/>
      <c r="F167" s="538"/>
      <c r="G167" s="538"/>
      <c r="H167" s="532">
        <f>'[1]Прайс без НДС'!H167*1.2</f>
        <v>642</v>
      </c>
    </row>
    <row r="168" spans="1:8">
      <c r="A168" s="420"/>
      <c r="B168" s="391" t="s">
        <v>1864</v>
      </c>
      <c r="C168" s="527"/>
      <c r="D168" s="538"/>
      <c r="E168" s="538"/>
      <c r="F168" s="538"/>
      <c r="G168" s="538"/>
      <c r="H168" s="532">
        <f>'[1]Прайс без НДС'!H168*1.2</f>
        <v>816</v>
      </c>
    </row>
    <row r="169" spans="1:8">
      <c r="A169" s="420"/>
      <c r="B169" s="391" t="s">
        <v>1959</v>
      </c>
      <c r="C169" s="527"/>
      <c r="D169" s="538"/>
      <c r="E169" s="538"/>
      <c r="F169" s="538"/>
      <c r="G169" s="538"/>
      <c r="H169" s="532">
        <f>'[1]Прайс без НДС'!H169*1.2</f>
        <v>978</v>
      </c>
    </row>
    <row r="170" spans="1:8">
      <c r="A170" s="420"/>
      <c r="B170" s="391" t="s">
        <v>1960</v>
      </c>
      <c r="C170" s="527"/>
      <c r="D170" s="538"/>
      <c r="E170" s="538"/>
      <c r="F170" s="538"/>
      <c r="G170" s="538"/>
      <c r="H170" s="532">
        <f>'[1]Прайс без НДС'!H170*1.2</f>
        <v>768</v>
      </c>
    </row>
    <row r="171" spans="1:8">
      <c r="A171" s="420"/>
      <c r="B171" s="391" t="s">
        <v>1961</v>
      </c>
      <c r="C171" s="527"/>
      <c r="D171" s="538"/>
      <c r="E171" s="538"/>
      <c r="F171" s="538"/>
      <c r="G171" s="538"/>
      <c r="H171" s="532">
        <f>'[1]Прайс без НДС'!H171*1.2</f>
        <v>792</v>
      </c>
    </row>
    <row r="172" spans="1:8">
      <c r="A172" s="420"/>
      <c r="B172" s="391" t="s">
        <v>1962</v>
      </c>
      <c r="C172" s="527"/>
      <c r="D172" s="538"/>
      <c r="E172" s="538"/>
      <c r="F172" s="538"/>
      <c r="G172" s="538"/>
      <c r="H172" s="532">
        <f>'[1]Прайс без НДС'!H172*1.2</f>
        <v>930</v>
      </c>
    </row>
    <row r="173" spans="1:8">
      <c r="A173" s="420"/>
      <c r="B173" s="391" t="s">
        <v>1871</v>
      </c>
      <c r="C173" s="527"/>
      <c r="D173" s="538"/>
      <c r="E173" s="538"/>
      <c r="F173" s="538"/>
      <c r="G173" s="538"/>
      <c r="H173" s="532">
        <f>'[1]Прайс без НДС'!H173*1.2</f>
        <v>1026</v>
      </c>
    </row>
    <row r="174" spans="1:8">
      <c r="A174" s="420"/>
      <c r="B174" s="391" t="s">
        <v>1872</v>
      </c>
      <c r="C174" s="527"/>
      <c r="D174" s="538"/>
      <c r="E174" s="538"/>
      <c r="F174" s="538"/>
      <c r="G174" s="538"/>
      <c r="H174" s="532">
        <f>'[1]Прайс без НДС'!H174*1.2</f>
        <v>978</v>
      </c>
    </row>
    <row r="175" spans="1:8">
      <c r="A175" s="420"/>
      <c r="B175" s="391" t="s">
        <v>1866</v>
      </c>
      <c r="C175" s="527"/>
      <c r="D175" s="538"/>
      <c r="E175" s="538"/>
      <c r="F175" s="538"/>
      <c r="G175" s="538"/>
      <c r="H175" s="532">
        <f>'[1]Прайс без НДС'!H175*1.2</f>
        <v>1062</v>
      </c>
    </row>
    <row r="176" spans="1:8" ht="15.75" thickBot="1">
      <c r="A176" s="420"/>
      <c r="B176" s="391" t="s">
        <v>1873</v>
      </c>
      <c r="C176" s="527"/>
      <c r="D176" s="538"/>
      <c r="E176" s="538"/>
      <c r="F176" s="538"/>
      <c r="G176" s="538"/>
      <c r="H176" s="532" t="s">
        <v>1844</v>
      </c>
    </row>
    <row r="177" spans="1:8" ht="15.75" thickBot="1">
      <c r="A177" s="420"/>
      <c r="B177" s="880" t="s">
        <v>1963</v>
      </c>
      <c r="C177" s="881"/>
      <c r="D177" s="881"/>
      <c r="E177" s="881"/>
      <c r="F177" s="881"/>
      <c r="G177" s="881"/>
      <c r="H177" s="882"/>
    </row>
    <row r="178" spans="1:8">
      <c r="A178" s="420"/>
      <c r="B178" s="539" t="s">
        <v>1964</v>
      </c>
      <c r="C178" s="524"/>
      <c r="D178" s="524"/>
      <c r="E178" s="536"/>
      <c r="F178" s="536"/>
      <c r="G178" s="536"/>
      <c r="H178" s="537" t="s">
        <v>1844</v>
      </c>
    </row>
    <row r="179" spans="1:8" ht="15.75" thickBot="1">
      <c r="A179" s="420"/>
      <c r="B179" s="540" t="s">
        <v>1965</v>
      </c>
      <c r="C179" s="541"/>
      <c r="D179" s="541"/>
      <c r="E179" s="542"/>
      <c r="F179" s="542"/>
      <c r="G179" s="542"/>
      <c r="H179" s="543" t="s">
        <v>1844</v>
      </c>
    </row>
    <row r="180" spans="1:8" ht="15.75" thickBot="1">
      <c r="A180" s="420"/>
      <c r="B180" s="880" t="s">
        <v>1966</v>
      </c>
      <c r="C180" s="881"/>
      <c r="D180" s="881"/>
      <c r="E180" s="881"/>
      <c r="F180" s="881"/>
      <c r="G180" s="881"/>
      <c r="H180" s="882"/>
    </row>
    <row r="181" spans="1:8" s="353" customFormat="1" ht="15.75" customHeight="1">
      <c r="A181" s="373"/>
      <c r="B181" s="544" t="s">
        <v>1967</v>
      </c>
      <c r="C181" s="545"/>
      <c r="D181" s="545"/>
      <c r="E181" s="546"/>
      <c r="F181" s="546"/>
      <c r="G181" s="546"/>
      <c r="H181" s="547" t="s">
        <v>1844</v>
      </c>
    </row>
    <row r="182" spans="1:8">
      <c r="A182" s="420"/>
      <c r="B182" s="480"/>
      <c r="C182" s="480"/>
      <c r="D182" s="480"/>
      <c r="E182" s="480"/>
      <c r="F182" s="480"/>
      <c r="G182" s="548"/>
      <c r="H182" s="454">
        <v>0</v>
      </c>
    </row>
    <row r="183" spans="1:8" ht="15.75" thickBot="1">
      <c r="A183" s="420"/>
      <c r="B183" s="521" t="s">
        <v>1968</v>
      </c>
      <c r="C183" s="549"/>
      <c r="D183" s="480"/>
      <c r="E183" s="480"/>
      <c r="F183" s="550"/>
      <c r="G183" s="548"/>
      <c r="H183" s="454">
        <v>0</v>
      </c>
    </row>
    <row r="184" spans="1:8" ht="15.75" thickBot="1">
      <c r="A184" s="481"/>
      <c r="B184" s="880" t="s">
        <v>1969</v>
      </c>
      <c r="C184" s="881"/>
      <c r="D184" s="881"/>
      <c r="E184" s="881"/>
      <c r="F184" s="881"/>
      <c r="G184" s="881"/>
      <c r="H184" s="882"/>
    </row>
    <row r="185" spans="1:8">
      <c r="A185" s="420"/>
      <c r="B185" s="551" t="s">
        <v>1909</v>
      </c>
      <c r="C185" s="552"/>
      <c r="D185" s="553"/>
      <c r="E185" s="553"/>
      <c r="F185" s="553"/>
      <c r="G185" s="553"/>
      <c r="H185" s="526">
        <f>'[1]Прайс без НДС'!H185*1.2</f>
        <v>360</v>
      </c>
    </row>
    <row r="186" spans="1:8">
      <c r="A186" s="420"/>
      <c r="B186" s="387" t="s">
        <v>1911</v>
      </c>
      <c r="C186" s="554"/>
      <c r="D186" s="555"/>
      <c r="E186" s="555"/>
      <c r="F186" s="555"/>
      <c r="G186" s="555"/>
      <c r="H186" s="529">
        <f>'[1]Прайс без НДС'!H186*1.2</f>
        <v>426</v>
      </c>
    </row>
    <row r="187" spans="1:8">
      <c r="A187" s="420"/>
      <c r="B187" s="387" t="s">
        <v>1912</v>
      </c>
      <c r="C187" s="554"/>
      <c r="D187" s="555"/>
      <c r="E187" s="555"/>
      <c r="F187" s="555"/>
      <c r="G187" s="555"/>
      <c r="H187" s="529">
        <f>'[1]Прайс без НДС'!H187*1.2</f>
        <v>462</v>
      </c>
    </row>
    <row r="188" spans="1:8">
      <c r="A188" s="420"/>
      <c r="B188" s="387" t="s">
        <v>1913</v>
      </c>
      <c r="C188" s="554"/>
      <c r="D188" s="555"/>
      <c r="E188" s="555"/>
      <c r="F188" s="555"/>
      <c r="G188" s="555"/>
      <c r="H188" s="529">
        <f>'[1]Прайс без НДС'!H188*1.2</f>
        <v>480</v>
      </c>
    </row>
    <row r="189" spans="1:8">
      <c r="A189" s="420"/>
      <c r="B189" s="387" t="s">
        <v>1915</v>
      </c>
      <c r="C189" s="554"/>
      <c r="D189" s="555"/>
      <c r="E189" s="555"/>
      <c r="F189" s="555"/>
      <c r="G189" s="555"/>
      <c r="H189" s="529">
        <f>'[1]Прайс без НДС'!H189*1.2</f>
        <v>648</v>
      </c>
    </row>
    <row r="190" spans="1:8">
      <c r="A190" s="420"/>
      <c r="B190" s="387" t="s">
        <v>1914</v>
      </c>
      <c r="C190" s="554"/>
      <c r="D190" s="555"/>
      <c r="E190" s="555"/>
      <c r="F190" s="555"/>
      <c r="G190" s="555"/>
      <c r="H190" s="529">
        <f>'[1]Прайс без НДС'!H190*1.2</f>
        <v>546</v>
      </c>
    </row>
    <row r="191" spans="1:8">
      <c r="A191" s="420"/>
      <c r="B191" s="556" t="s">
        <v>1970</v>
      </c>
      <c r="C191" s="554"/>
      <c r="D191" s="555"/>
      <c r="E191" s="555"/>
      <c r="F191" s="555"/>
      <c r="G191" s="555"/>
      <c r="H191" s="529">
        <f>'[1]Прайс без НДС'!H191*1.2</f>
        <v>276</v>
      </c>
    </row>
    <row r="192" spans="1:8">
      <c r="A192" s="420"/>
      <c r="B192" s="387" t="s">
        <v>1971</v>
      </c>
      <c r="C192" s="557"/>
      <c r="D192" s="558"/>
      <c r="E192" s="558"/>
      <c r="F192" s="558"/>
      <c r="G192" s="558"/>
      <c r="H192" s="559">
        <v>330</v>
      </c>
    </row>
    <row r="193" spans="1:8">
      <c r="A193" s="420"/>
      <c r="B193" s="387" t="s">
        <v>1916</v>
      </c>
      <c r="C193" s="554"/>
      <c r="D193" s="555"/>
      <c r="E193" s="555"/>
      <c r="F193" s="555"/>
      <c r="G193" s="555"/>
      <c r="H193" s="529">
        <f>'[1]Прайс без НДС'!H193*1.2</f>
        <v>336</v>
      </c>
    </row>
    <row r="194" spans="1:8" ht="15.75" thickBot="1">
      <c r="A194" s="420"/>
      <c r="B194" s="560" t="s">
        <v>1917</v>
      </c>
      <c r="C194" s="561"/>
      <c r="D194" s="562"/>
      <c r="E194" s="562"/>
      <c r="F194" s="562"/>
      <c r="G194" s="562"/>
      <c r="H194" s="563">
        <f>'[1]Прайс без НДС'!H194*1.2</f>
        <v>456</v>
      </c>
    </row>
    <row r="195" spans="1:8" ht="15.75" thickBot="1">
      <c r="B195" s="541"/>
      <c r="C195" s="564"/>
      <c r="D195" s="548"/>
      <c r="E195" s="548"/>
      <c r="F195" s="512"/>
      <c r="G195" s="512"/>
      <c r="H195" s="454">
        <v>0</v>
      </c>
    </row>
    <row r="196" spans="1:8" ht="15.75" thickBot="1">
      <c r="A196" s="481"/>
      <c r="B196" s="880" t="s">
        <v>1972</v>
      </c>
      <c r="C196" s="881"/>
      <c r="D196" s="881"/>
      <c r="E196" s="881"/>
      <c r="F196" s="881"/>
      <c r="G196" s="881"/>
      <c r="H196" s="882"/>
    </row>
    <row r="197" spans="1:8">
      <c r="A197" s="420"/>
      <c r="B197" s="383" t="s">
        <v>1973</v>
      </c>
      <c r="C197" s="524"/>
      <c r="D197" s="553"/>
      <c r="E197" s="553"/>
      <c r="F197" s="553"/>
      <c r="G197" s="553"/>
      <c r="H197" s="526">
        <f>'[1]Прайс без НДС'!H197*1.2</f>
        <v>96</v>
      </c>
    </row>
    <row r="198" spans="1:8">
      <c r="A198" s="420"/>
      <c r="B198" s="391" t="s">
        <v>1974</v>
      </c>
      <c r="C198" s="527"/>
      <c r="D198" s="555"/>
      <c r="E198" s="555"/>
      <c r="F198" s="555"/>
      <c r="G198" s="555"/>
      <c r="H198" s="529">
        <f>'[1]Прайс без НДС'!H198*1.2</f>
        <v>138</v>
      </c>
    </row>
    <row r="199" spans="1:8">
      <c r="A199" s="420"/>
      <c r="B199" s="391" t="s">
        <v>1975</v>
      </c>
      <c r="C199" s="527"/>
      <c r="D199" s="555"/>
      <c r="E199" s="555"/>
      <c r="F199" s="555"/>
      <c r="G199" s="555"/>
      <c r="H199" s="529">
        <f>'[1]Прайс без НДС'!H199*1.2</f>
        <v>180</v>
      </c>
    </row>
    <row r="200" spans="1:8" ht="15.75" thickBot="1">
      <c r="A200" s="420"/>
      <c r="B200" s="396" t="s">
        <v>1976</v>
      </c>
      <c r="C200" s="533"/>
      <c r="D200" s="562"/>
      <c r="E200" s="562"/>
      <c r="F200" s="562"/>
      <c r="G200" s="562"/>
      <c r="H200" s="563">
        <f>'[1]Прайс без НДС'!H200*1.2</f>
        <v>72</v>
      </c>
    </row>
    <row r="201" spans="1:8">
      <c r="B201" s="564"/>
      <c r="C201" s="564"/>
      <c r="D201" s="480"/>
      <c r="E201" s="480"/>
      <c r="F201" s="480"/>
      <c r="G201" s="480"/>
      <c r="H201" s="454">
        <v>0</v>
      </c>
    </row>
    <row r="202" spans="1:8" ht="15.75" thickBot="1">
      <c r="B202" s="565" t="s">
        <v>1977</v>
      </c>
      <c r="C202" s="565"/>
      <c r="D202" s="367"/>
      <c r="E202" s="367"/>
      <c r="F202" s="480"/>
      <c r="G202" s="480"/>
      <c r="H202" s="454">
        <v>0</v>
      </c>
    </row>
    <row r="203" spans="1:8" ht="15.75" thickBot="1">
      <c r="B203" s="880" t="s">
        <v>1978</v>
      </c>
      <c r="C203" s="881"/>
      <c r="D203" s="881"/>
      <c r="E203" s="881"/>
      <c r="F203" s="881"/>
      <c r="G203" s="881"/>
      <c r="H203" s="882"/>
    </row>
    <row r="204" spans="1:8">
      <c r="B204" s="551" t="s">
        <v>1979</v>
      </c>
      <c r="C204" s="552"/>
      <c r="D204" s="553"/>
      <c r="E204" s="553"/>
      <c r="F204" s="553"/>
      <c r="G204" s="553"/>
      <c r="H204" s="526">
        <f>'[1]Прайс без НДС'!H204*1.2</f>
        <v>2226</v>
      </c>
    </row>
    <row r="205" spans="1:8">
      <c r="B205" s="387" t="s">
        <v>1980</v>
      </c>
      <c r="C205" s="554"/>
      <c r="D205" s="555"/>
      <c r="E205" s="555"/>
      <c r="F205" s="555"/>
      <c r="G205" s="555"/>
      <c r="H205" s="529">
        <f>'[1]Прайс без НДС'!H205*1.2</f>
        <v>2850</v>
      </c>
    </row>
    <row r="206" spans="1:8">
      <c r="B206" s="387" t="s">
        <v>1981</v>
      </c>
      <c r="C206" s="554"/>
      <c r="D206" s="555"/>
      <c r="E206" s="555"/>
      <c r="F206" s="555"/>
      <c r="G206" s="555"/>
      <c r="H206" s="529">
        <f>'[1]Прайс без НДС'!H206*1.2</f>
        <v>2922</v>
      </c>
    </row>
    <row r="207" spans="1:8">
      <c r="B207" s="387" t="s">
        <v>1982</v>
      </c>
      <c r="C207" s="554"/>
      <c r="D207" s="555"/>
      <c r="E207" s="555"/>
      <c r="F207" s="555"/>
      <c r="G207" s="555"/>
      <c r="H207" s="529">
        <f>'[1]Прайс без НДС'!H207*1.2</f>
        <v>3048</v>
      </c>
    </row>
    <row r="208" spans="1:8">
      <c r="B208" s="387" t="s">
        <v>1983</v>
      </c>
      <c r="C208" s="554"/>
      <c r="D208" s="555"/>
      <c r="E208" s="555"/>
      <c r="F208" s="555"/>
      <c r="G208" s="555"/>
      <c r="H208" s="529">
        <f>'[1]Прайс без НДС'!H208*1.2</f>
        <v>3810</v>
      </c>
    </row>
    <row r="209" spans="1:8">
      <c r="B209" s="387" t="s">
        <v>1984</v>
      </c>
      <c r="C209" s="554"/>
      <c r="D209" s="555"/>
      <c r="E209" s="555"/>
      <c r="F209" s="555"/>
      <c r="G209" s="555"/>
      <c r="H209" s="529">
        <f>'[1]Прайс без НДС'!H209*1.2</f>
        <v>6360</v>
      </c>
    </row>
    <row r="210" spans="1:8">
      <c r="B210" s="387" t="s">
        <v>1985</v>
      </c>
      <c r="C210" s="554"/>
      <c r="D210" s="555"/>
      <c r="E210" s="555"/>
      <c r="F210" s="555"/>
      <c r="G210" s="555"/>
      <c r="H210" s="529">
        <f>'[1]Прайс без НДС'!H210*1.2</f>
        <v>1380</v>
      </c>
    </row>
    <row r="211" spans="1:8">
      <c r="B211" s="387" t="s">
        <v>1986</v>
      </c>
      <c r="C211" s="554"/>
      <c r="D211" s="555"/>
      <c r="E211" s="555"/>
      <c r="F211" s="555"/>
      <c r="G211" s="555"/>
      <c r="H211" s="529">
        <f>'[1]Прайс без НДС'!H211*1.2</f>
        <v>1986</v>
      </c>
    </row>
    <row r="212" spans="1:8" ht="15.75" thickBot="1">
      <c r="B212" s="560" t="s">
        <v>1987</v>
      </c>
      <c r="C212" s="561"/>
      <c r="D212" s="562"/>
      <c r="E212" s="562"/>
      <c r="F212" s="562"/>
      <c r="G212" s="562"/>
      <c r="H212" s="563">
        <f>'[1]Прайс без НДС'!H212*1.2</f>
        <v>2322</v>
      </c>
    </row>
    <row r="213" spans="1:8" ht="15.75" thickBot="1">
      <c r="B213" s="880" t="s">
        <v>1988</v>
      </c>
      <c r="C213" s="883"/>
      <c r="D213" s="883"/>
      <c r="E213" s="883"/>
      <c r="F213" s="883"/>
      <c r="G213" s="883"/>
      <c r="H213" s="883"/>
    </row>
    <row r="214" spans="1:8" s="353" customFormat="1" ht="15.75" customHeight="1">
      <c r="A214" s="373"/>
      <c r="B214" s="428" t="s">
        <v>1989</v>
      </c>
      <c r="C214" s="552"/>
      <c r="D214" s="552"/>
      <c r="E214" s="524"/>
      <c r="F214" s="524"/>
      <c r="G214" s="566"/>
      <c r="H214" s="537">
        <f>'[1]Прайс без НДС'!H214*1.2</f>
        <v>1236</v>
      </c>
    </row>
    <row r="215" spans="1:8" s="353" customFormat="1" ht="15.75" customHeight="1">
      <c r="A215" s="373"/>
      <c r="B215" s="556" t="s">
        <v>1990</v>
      </c>
      <c r="C215" s="554"/>
      <c r="D215" s="554"/>
      <c r="E215" s="527"/>
      <c r="F215" s="527"/>
      <c r="G215" s="567"/>
      <c r="H215" s="532" t="s">
        <v>1844</v>
      </c>
    </row>
    <row r="216" spans="1:8" ht="15.75" thickBot="1">
      <c r="A216" s="420"/>
      <c r="B216" s="569" t="s">
        <v>1991</v>
      </c>
      <c r="C216" s="512"/>
      <c r="D216" s="570"/>
      <c r="E216" s="570"/>
      <c r="F216" s="570"/>
      <c r="G216" s="571"/>
      <c r="H216" s="543">
        <f>'[1]Прайс без НДС'!H216*1.2</f>
        <v>1824</v>
      </c>
    </row>
    <row r="217" spans="1:8" ht="15.75" thickBot="1">
      <c r="A217" s="420"/>
      <c r="B217" s="880" t="s">
        <v>1992</v>
      </c>
      <c r="C217" s="883"/>
      <c r="D217" s="883"/>
      <c r="E217" s="883"/>
      <c r="F217" s="883"/>
      <c r="G217" s="883"/>
      <c r="H217" s="883"/>
    </row>
    <row r="218" spans="1:8">
      <c r="A218" s="420"/>
      <c r="B218" s="551" t="s">
        <v>1993</v>
      </c>
      <c r="C218" s="572"/>
      <c r="D218" s="572"/>
      <c r="E218" s="552"/>
      <c r="F218" s="552"/>
      <c r="G218" s="552"/>
      <c r="H218" s="537">
        <f>'[1]Прайс без НДС'!H218*1.2</f>
        <v>348</v>
      </c>
    </row>
    <row r="219" spans="1:8">
      <c r="A219" s="420"/>
      <c r="B219" s="387" t="s">
        <v>1994</v>
      </c>
      <c r="C219" s="573"/>
      <c r="D219" s="573"/>
      <c r="E219" s="554"/>
      <c r="F219" s="554"/>
      <c r="G219" s="554"/>
      <c r="H219" s="532">
        <f>'[1]Прайс без НДС'!H219*1.2</f>
        <v>156</v>
      </c>
    </row>
    <row r="220" spans="1:8">
      <c r="A220" s="420"/>
      <c r="B220" s="387" t="s">
        <v>1995</v>
      </c>
      <c r="C220" s="573"/>
      <c r="D220" s="573"/>
      <c r="E220" s="554"/>
      <c r="F220" s="554"/>
      <c r="G220" s="554"/>
      <c r="H220" s="532">
        <f>'[1]Прайс без НДС'!H220*1.2</f>
        <v>168</v>
      </c>
    </row>
    <row r="221" spans="1:8" ht="15.75" thickBot="1">
      <c r="A221" s="481"/>
      <c r="B221" s="560" t="s">
        <v>1996</v>
      </c>
      <c r="C221" s="574"/>
      <c r="D221" s="574"/>
      <c r="E221" s="561"/>
      <c r="F221" s="561"/>
      <c r="G221" s="561"/>
      <c r="H221" s="535">
        <f>'[1]Прайс без НДС'!H221*1.2</f>
        <v>726</v>
      </c>
    </row>
    <row r="222" spans="1:8" ht="15.75" thickBot="1">
      <c r="A222" s="420"/>
      <c r="B222" s="575" t="s">
        <v>1997</v>
      </c>
      <c r="C222" s="420"/>
      <c r="D222" s="420"/>
      <c r="E222" s="480"/>
      <c r="F222" s="480"/>
      <c r="G222" s="480"/>
      <c r="H222" s="535">
        <f>'[1]Прайс без НДС'!H222*1.2</f>
        <v>762</v>
      </c>
    </row>
    <row r="223" spans="1:8" ht="15.75" thickBot="1">
      <c r="A223" s="420"/>
      <c r="B223" s="880" t="s">
        <v>1998</v>
      </c>
      <c r="C223" s="883"/>
      <c r="D223" s="883"/>
      <c r="E223" s="883"/>
      <c r="F223" s="883"/>
      <c r="G223" s="883"/>
      <c r="H223" s="883"/>
    </row>
    <row r="224" spans="1:8">
      <c r="A224" s="420"/>
      <c r="B224" s="576" t="s">
        <v>1999</v>
      </c>
      <c r="C224" s="577"/>
      <c r="D224" s="578"/>
      <c r="E224" s="578"/>
      <c r="F224" s="578"/>
      <c r="G224" s="579"/>
      <c r="H224" s="580">
        <f>'[1]Прайс без НДС'!H224*1.2</f>
        <v>570</v>
      </c>
    </row>
    <row r="225" spans="1:8">
      <c r="A225" s="420"/>
      <c r="B225" s="581" t="s">
        <v>2000</v>
      </c>
      <c r="C225" s="582"/>
      <c r="D225" s="583"/>
      <c r="E225" s="583"/>
      <c r="F225" s="583"/>
      <c r="G225" s="584"/>
      <c r="H225" s="585">
        <f>'[1]Прайс без НДС'!H225*1.2</f>
        <v>684</v>
      </c>
    </row>
    <row r="226" spans="1:8">
      <c r="A226" s="420"/>
      <c r="B226" s="581" t="s">
        <v>2001</v>
      </c>
      <c r="C226" s="582"/>
      <c r="D226" s="583"/>
      <c r="E226" s="583"/>
      <c r="F226" s="583"/>
      <c r="G226" s="584"/>
      <c r="H226" s="585">
        <f>'[1]Прайс без НДС'!H226*1.2</f>
        <v>876</v>
      </c>
    </row>
    <row r="227" spans="1:8">
      <c r="A227" s="420"/>
      <c r="B227" s="581" t="s">
        <v>2002</v>
      </c>
      <c r="C227" s="582"/>
      <c r="D227" s="583"/>
      <c r="E227" s="583"/>
      <c r="F227" s="583"/>
      <c r="G227" s="584"/>
      <c r="H227" s="585">
        <f>'[1]Прайс без НДС'!H227*1.2</f>
        <v>330</v>
      </c>
    </row>
    <row r="228" spans="1:8">
      <c r="A228" s="420"/>
      <c r="B228" s="581" t="s">
        <v>2003</v>
      </c>
      <c r="C228" s="582"/>
      <c r="D228" s="583"/>
      <c r="E228" s="583"/>
      <c r="F228" s="583"/>
      <c r="G228" s="584"/>
      <c r="H228" s="585">
        <f>'[1]Прайс без НДС'!H228*1.2</f>
        <v>768</v>
      </c>
    </row>
    <row r="229" spans="1:8" s="353" customFormat="1" ht="15.75" customHeight="1">
      <c r="A229" s="373"/>
      <c r="B229" s="581" t="s">
        <v>2004</v>
      </c>
      <c r="C229" s="582"/>
      <c r="D229" s="583"/>
      <c r="E229" s="583"/>
      <c r="F229" s="583"/>
      <c r="G229" s="584"/>
      <c r="H229" s="585">
        <f>'[1]Прайс без НДС'!H229*1.2</f>
        <v>474</v>
      </c>
    </row>
    <row r="230" spans="1:8" s="353" customFormat="1" ht="15.75" customHeight="1">
      <c r="A230" s="373"/>
      <c r="B230" s="581" t="s">
        <v>2005</v>
      </c>
      <c r="C230" s="586"/>
      <c r="D230" s="587"/>
      <c r="E230" s="587"/>
      <c r="F230" s="587"/>
      <c r="G230" s="588"/>
      <c r="H230" s="585">
        <f>'[1]Прайс без НДС'!H230*1.2</f>
        <v>1056</v>
      </c>
    </row>
    <row r="231" spans="1:8" s="353" customFormat="1" ht="15.75" customHeight="1" thickBot="1">
      <c r="A231" s="373"/>
      <c r="B231" s="589" t="s">
        <v>2006</v>
      </c>
      <c r="C231" s="590"/>
      <c r="D231" s="591"/>
      <c r="E231" s="591"/>
      <c r="F231" s="591"/>
      <c r="G231" s="592"/>
      <c r="H231" s="593">
        <f>'[1]Прайс без НДС'!H231*1.2</f>
        <v>360</v>
      </c>
    </row>
    <row r="232" spans="1:8" s="353" customFormat="1" ht="15.75" customHeight="1">
      <c r="A232" s="373"/>
    </row>
    <row r="233" spans="1:8">
      <c r="B233" s="480"/>
      <c r="C233" s="480"/>
      <c r="D233" s="564"/>
      <c r="E233" s="564"/>
      <c r="F233" s="564"/>
      <c r="G233" s="564"/>
      <c r="H233" s="454">
        <v>0</v>
      </c>
    </row>
    <row r="234" spans="1:8">
      <c r="B234" s="594" t="s">
        <v>2007</v>
      </c>
      <c r="C234" s="594"/>
      <c r="D234" s="367"/>
      <c r="E234" s="367"/>
      <c r="F234" s="367"/>
      <c r="G234" s="367"/>
      <c r="H234" s="454">
        <v>0</v>
      </c>
    </row>
    <row r="235" spans="1:8" ht="15.75" thickBot="1">
      <c r="B235" s="595" t="s">
        <v>2008</v>
      </c>
      <c r="C235" s="595"/>
      <c r="D235" s="596"/>
      <c r="E235" s="596"/>
      <c r="F235" s="596"/>
      <c r="G235" s="596"/>
      <c r="H235" s="454">
        <v>0</v>
      </c>
    </row>
    <row r="236" spans="1:8" s="382" customFormat="1" ht="15.75" thickBot="1">
      <c r="B236" s="597" t="s">
        <v>2009</v>
      </c>
      <c r="C236" s="598"/>
      <c r="D236" s="599"/>
      <c r="E236" s="599"/>
      <c r="F236" s="599"/>
      <c r="G236" s="599"/>
      <c r="H236" s="600"/>
    </row>
    <row r="237" spans="1:8" ht="39.75" thickBot="1">
      <c r="B237" s="601"/>
      <c r="C237" s="602"/>
      <c r="D237" s="603"/>
      <c r="E237" s="604" t="s">
        <v>2010</v>
      </c>
      <c r="F237" s="604" t="s">
        <v>2011</v>
      </c>
      <c r="G237" s="604" t="s">
        <v>2012</v>
      </c>
      <c r="H237" s="604" t="s">
        <v>2013</v>
      </c>
    </row>
    <row r="238" spans="1:8">
      <c r="B238" s="551" t="s">
        <v>1909</v>
      </c>
      <c r="C238" s="552"/>
      <c r="D238" s="605"/>
      <c r="E238" s="606">
        <f>'[1]Прайс без НДС'!E238*1.2</f>
        <v>1866</v>
      </c>
      <c r="F238" s="606">
        <f>'[1]Прайс без НДС'!F238*1.2</f>
        <v>2184</v>
      </c>
      <c r="G238" s="606">
        <f>'[1]Прайс без НДС'!G238*1.2</f>
        <v>2274</v>
      </c>
      <c r="H238" s="607">
        <f>'[1]Прайс без НДС'!H238*1.2</f>
        <v>2358</v>
      </c>
    </row>
    <row r="239" spans="1:8">
      <c r="B239" s="387" t="s">
        <v>1911</v>
      </c>
      <c r="C239" s="554"/>
      <c r="D239" s="608"/>
      <c r="E239" s="609">
        <f>'[1]Прайс без НДС'!E239*1.2</f>
        <v>1986</v>
      </c>
      <c r="F239" s="609">
        <f>'[1]Прайс без НДС'!F239*1.2</f>
        <v>2316</v>
      </c>
      <c r="G239" s="609">
        <f>'[1]Прайс без НДС'!G239*1.2</f>
        <v>2394</v>
      </c>
      <c r="H239" s="610">
        <f>'[1]Прайс без НДС'!H239*1.2</f>
        <v>2490</v>
      </c>
    </row>
    <row r="240" spans="1:8">
      <c r="B240" s="387" t="s">
        <v>1912</v>
      </c>
      <c r="C240" s="554"/>
      <c r="D240" s="611"/>
      <c r="E240" s="609">
        <f>'[1]Прайс без НДС'!E240*1.2</f>
        <v>2058</v>
      </c>
      <c r="F240" s="609">
        <f>'[1]Прайс без НДС'!F240*1.2</f>
        <v>2382</v>
      </c>
      <c r="G240" s="609">
        <f>'[1]Прайс без НДС'!G240*1.2</f>
        <v>2472</v>
      </c>
      <c r="H240" s="610">
        <f>'[1]Прайс без НДС'!H240*1.2</f>
        <v>2562</v>
      </c>
    </row>
    <row r="241" spans="2:8">
      <c r="B241" s="387" t="s">
        <v>1913</v>
      </c>
      <c r="C241" s="554"/>
      <c r="D241" s="611"/>
      <c r="E241" s="609">
        <f>'[1]Прайс без НДС'!E241*1.2</f>
        <v>2094</v>
      </c>
      <c r="F241" s="609">
        <f>'[1]Прайс без НДС'!F241*1.2</f>
        <v>2406</v>
      </c>
      <c r="G241" s="609">
        <f>'[1]Прайс без НДС'!G241*1.2</f>
        <v>2502</v>
      </c>
      <c r="H241" s="610">
        <f>'[1]Прайс без НДС'!H241*1.2</f>
        <v>2586</v>
      </c>
    </row>
    <row r="242" spans="2:8">
      <c r="B242" s="387" t="s">
        <v>1915</v>
      </c>
      <c r="C242" s="554"/>
      <c r="D242" s="611"/>
      <c r="E242" s="609">
        <f>'[1]Прайс без НДС'!E242*1.2</f>
        <v>2406</v>
      </c>
      <c r="F242" s="609">
        <f>'[1]Прайс без НДС'!F242*1.2</f>
        <v>2730</v>
      </c>
      <c r="G242" s="609">
        <f>'[1]Прайс без НДС'!G242*1.2</f>
        <v>2808</v>
      </c>
      <c r="H242" s="610">
        <f>'[1]Прайс без НДС'!H242*1.2</f>
        <v>2904</v>
      </c>
    </row>
    <row r="243" spans="2:8">
      <c r="B243" s="387" t="s">
        <v>1914</v>
      </c>
      <c r="C243" s="554"/>
      <c r="D243" s="611"/>
      <c r="E243" s="609">
        <f>'[1]Прайс без НДС'!E243*1.2</f>
        <v>2220</v>
      </c>
      <c r="F243" s="609">
        <f>'[1]Прайс без НДС'!F243*1.2</f>
        <v>2544</v>
      </c>
      <c r="G243" s="609">
        <f>'[1]Прайс без НДС'!G243*1.2</f>
        <v>2628</v>
      </c>
      <c r="H243" s="610">
        <f>'[1]Прайс без НДС'!H243*1.2</f>
        <v>2718</v>
      </c>
    </row>
    <row r="244" spans="2:8">
      <c r="B244" s="556" t="s">
        <v>1970</v>
      </c>
      <c r="C244" s="612"/>
      <c r="D244" s="611"/>
      <c r="E244" s="609" t="s">
        <v>2014</v>
      </c>
      <c r="F244" s="609"/>
      <c r="G244" s="609"/>
      <c r="H244" s="610"/>
    </row>
    <row r="245" spans="2:8" ht="15.75" thickBot="1">
      <c r="B245" s="556" t="s">
        <v>1916</v>
      </c>
      <c r="C245" s="612"/>
      <c r="D245" s="611"/>
      <c r="E245" s="613">
        <f>'[1]Прайс без НДС'!E245*1.2</f>
        <v>1788</v>
      </c>
      <c r="F245" s="609"/>
      <c r="G245" s="609"/>
      <c r="H245" s="610"/>
    </row>
    <row r="246" spans="2:8" ht="15.75" thickBot="1">
      <c r="B246" s="560" t="s">
        <v>1917</v>
      </c>
      <c r="C246" s="561"/>
      <c r="D246" s="614"/>
      <c r="E246" s="613">
        <f>'[1]Прайс без НДС'!E246*1.2</f>
        <v>2010</v>
      </c>
      <c r="F246" s="613"/>
      <c r="G246" s="613"/>
      <c r="H246" s="615"/>
    </row>
    <row r="247" spans="2:8" s="382" customFormat="1" ht="20.25" customHeight="1" thickBot="1">
      <c r="B247" s="597" t="s">
        <v>2015</v>
      </c>
      <c r="C247" s="598"/>
      <c r="D247" s="599"/>
      <c r="E247" s="599"/>
      <c r="F247" s="599"/>
      <c r="G247" s="599"/>
      <c r="H247" s="616"/>
    </row>
    <row r="248" spans="2:8" ht="39.75" thickBot="1">
      <c r="B248" s="601"/>
      <c r="C248" s="602"/>
      <c r="D248" s="603"/>
      <c r="E248" s="604" t="s">
        <v>2010</v>
      </c>
      <c r="F248" s="604" t="s">
        <v>2011</v>
      </c>
      <c r="G248" s="604" t="s">
        <v>2012</v>
      </c>
      <c r="H248" s="604" t="s">
        <v>2013</v>
      </c>
    </row>
    <row r="249" spans="2:8">
      <c r="B249" s="551" t="s">
        <v>1909</v>
      </c>
      <c r="C249" s="552"/>
      <c r="D249" s="605"/>
      <c r="E249" s="605">
        <f>'[1]Прайс без НДС'!E249*1.2</f>
        <v>2166</v>
      </c>
      <c r="F249" s="617">
        <f>'[1]Прайс без НДС'!F249*1.2</f>
        <v>2490</v>
      </c>
      <c r="G249" s="618">
        <f>'[1]Прайс без НДС'!G249*1.2</f>
        <v>2574</v>
      </c>
      <c r="H249" s="619">
        <f>'[1]Прайс без НДС'!H249*1.2</f>
        <v>2652</v>
      </c>
    </row>
    <row r="250" spans="2:8">
      <c r="B250" s="387" t="s">
        <v>1911</v>
      </c>
      <c r="C250" s="554"/>
      <c r="D250" s="611"/>
      <c r="E250" s="611">
        <f>'[1]Прайс без НДС'!E250*1.2</f>
        <v>2292</v>
      </c>
      <c r="F250" s="620">
        <f>'[1]Прайс без НДС'!F250*1.2</f>
        <v>2610</v>
      </c>
      <c r="G250" s="621">
        <f>'[1]Прайс без НДС'!G250*1.2</f>
        <v>2700</v>
      </c>
      <c r="H250" s="622">
        <f>'[1]Прайс без НДС'!H250*1.2</f>
        <v>2790</v>
      </c>
    </row>
    <row r="251" spans="2:8">
      <c r="B251" s="387" t="s">
        <v>1912</v>
      </c>
      <c r="C251" s="554"/>
      <c r="D251" s="611"/>
      <c r="E251" s="611">
        <f>'[1]Прайс без НДС'!E251*1.2</f>
        <v>2364</v>
      </c>
      <c r="F251" s="620">
        <f>'[1]Прайс без НДС'!F251*1.2</f>
        <v>2676</v>
      </c>
      <c r="G251" s="621">
        <f>'[1]Прайс без НДС'!G251*1.2</f>
        <v>2772</v>
      </c>
      <c r="H251" s="622">
        <f>'[1]Прайс без НДС'!H251*1.2</f>
        <v>2856</v>
      </c>
    </row>
    <row r="252" spans="2:8">
      <c r="B252" s="387" t="s">
        <v>1913</v>
      </c>
      <c r="C252" s="554"/>
      <c r="D252" s="611"/>
      <c r="E252" s="611">
        <f>'[1]Прайс без НДС'!E252*1.2</f>
        <v>2388</v>
      </c>
      <c r="F252" s="620">
        <f>'[1]Прайс без НДС'!F252*1.2</f>
        <v>2712</v>
      </c>
      <c r="G252" s="621">
        <f>'[1]Прайс без НДС'!G252*1.2</f>
        <v>2796</v>
      </c>
      <c r="H252" s="622">
        <f>'[1]Прайс без НДС'!H252*1.2</f>
        <v>2880</v>
      </c>
    </row>
    <row r="253" spans="2:8">
      <c r="B253" s="387" t="s">
        <v>1915</v>
      </c>
      <c r="C253" s="554"/>
      <c r="D253" s="611"/>
      <c r="E253" s="611">
        <f>'[1]Прайс без НДС'!E253*1.2</f>
        <v>2706</v>
      </c>
      <c r="F253" s="620">
        <f>'[1]Прайс без НДС'!F253*1.2</f>
        <v>3030</v>
      </c>
      <c r="G253" s="621">
        <f>'[1]Прайс без НДС'!G253*1.2</f>
        <v>3114</v>
      </c>
      <c r="H253" s="622">
        <f>'[1]Прайс без НДС'!H253*1.2</f>
        <v>3198</v>
      </c>
    </row>
    <row r="254" spans="2:8">
      <c r="B254" s="387" t="s">
        <v>1914</v>
      </c>
      <c r="C254" s="554"/>
      <c r="D254" s="611"/>
      <c r="E254" s="611">
        <f>'[1]Прайс без НДС'!E254*1.2</f>
        <v>2520</v>
      </c>
      <c r="F254" s="620">
        <f>'[1]Прайс без НДС'!F254*1.2</f>
        <v>2844</v>
      </c>
      <c r="G254" s="621">
        <f>'[1]Прайс без НДС'!G254*1.2</f>
        <v>2928</v>
      </c>
      <c r="H254" s="622">
        <f>'[1]Прайс без НДС'!H254*1.2</f>
        <v>3006</v>
      </c>
    </row>
    <row r="255" spans="2:8">
      <c r="B255" s="556" t="s">
        <v>1970</v>
      </c>
      <c r="C255" s="612"/>
      <c r="D255" s="611"/>
      <c r="E255" s="609" t="s">
        <v>2014</v>
      </c>
      <c r="F255" s="620"/>
      <c r="G255" s="621"/>
      <c r="H255" s="622"/>
    </row>
    <row r="256" spans="2:8" ht="15.75" thickBot="1">
      <c r="B256" s="556" t="s">
        <v>1916</v>
      </c>
      <c r="C256" s="612"/>
      <c r="D256" s="611"/>
      <c r="E256" s="614">
        <f>'[1]Прайс без НДС'!E256*1.2</f>
        <v>2094</v>
      </c>
      <c r="F256" s="620"/>
      <c r="G256" s="621"/>
      <c r="H256" s="622"/>
    </row>
    <row r="257" spans="2:8" ht="15.75" thickBot="1">
      <c r="B257" s="560" t="s">
        <v>1917</v>
      </c>
      <c r="C257" s="561"/>
      <c r="D257" s="614"/>
      <c r="E257" s="614">
        <f>'[1]Прайс без НДС'!E257*1.2</f>
        <v>2316</v>
      </c>
      <c r="F257" s="623"/>
      <c r="G257" s="624"/>
      <c r="H257" s="625"/>
    </row>
    <row r="258" spans="2:8" ht="15.75" thickBot="1">
      <c r="B258" s="564"/>
      <c r="C258" s="564"/>
      <c r="D258" s="626"/>
      <c r="E258" s="626"/>
      <c r="F258" s="626"/>
      <c r="G258" s="627"/>
      <c r="H258" s="454">
        <v>0</v>
      </c>
    </row>
    <row r="259" spans="2:8" ht="15.75" thickBot="1">
      <c r="B259" s="880" t="s">
        <v>2016</v>
      </c>
      <c r="C259" s="881"/>
      <c r="D259" s="881"/>
      <c r="E259" s="881"/>
      <c r="F259" s="881"/>
      <c r="G259" s="881"/>
      <c r="H259" s="882"/>
    </row>
    <row r="260" spans="2:8">
      <c r="B260" s="551" t="s">
        <v>1909</v>
      </c>
      <c r="C260" s="552"/>
      <c r="D260" s="553"/>
      <c r="E260" s="553"/>
      <c r="F260" s="553"/>
      <c r="G260" s="553"/>
      <c r="H260" s="526">
        <f>'[1]Прайс без НДС'!H260*1.2</f>
        <v>360</v>
      </c>
    </row>
    <row r="261" spans="2:8">
      <c r="B261" s="387" t="s">
        <v>1911</v>
      </c>
      <c r="C261" s="554"/>
      <c r="D261" s="555"/>
      <c r="E261" s="555"/>
      <c r="F261" s="555"/>
      <c r="G261" s="555"/>
      <c r="H261" s="529">
        <f>'[1]Прайс без НДС'!H261*1.2</f>
        <v>426</v>
      </c>
    </row>
    <row r="262" spans="2:8">
      <c r="B262" s="387" t="s">
        <v>1912</v>
      </c>
      <c r="C262" s="554"/>
      <c r="D262" s="555"/>
      <c r="E262" s="555"/>
      <c r="F262" s="555"/>
      <c r="G262" s="555"/>
      <c r="H262" s="529">
        <f>'[1]Прайс без НДС'!H262*1.2</f>
        <v>462</v>
      </c>
    </row>
    <row r="263" spans="2:8">
      <c r="B263" s="387" t="s">
        <v>1913</v>
      </c>
      <c r="C263" s="554"/>
      <c r="D263" s="555"/>
      <c r="E263" s="555"/>
      <c r="F263" s="555"/>
      <c r="G263" s="555"/>
      <c r="H263" s="529">
        <f>'[1]Прайс без НДС'!H263*1.2</f>
        <v>480</v>
      </c>
    </row>
    <row r="264" spans="2:8">
      <c r="B264" s="387" t="s">
        <v>1915</v>
      </c>
      <c r="C264" s="554"/>
      <c r="D264" s="555"/>
      <c r="E264" s="555"/>
      <c r="F264" s="555"/>
      <c r="G264" s="555"/>
      <c r="H264" s="529">
        <f>'[1]Прайс без НДС'!H264*1.2</f>
        <v>648</v>
      </c>
    </row>
    <row r="265" spans="2:8">
      <c r="B265" s="387" t="s">
        <v>1914</v>
      </c>
      <c r="C265" s="554"/>
      <c r="D265" s="555"/>
      <c r="E265" s="555"/>
      <c r="F265" s="555"/>
      <c r="G265" s="555"/>
      <c r="H265" s="529">
        <f>'[1]Прайс без НДС'!H265*1.2</f>
        <v>546</v>
      </c>
    </row>
    <row r="266" spans="2:8">
      <c r="B266" s="556" t="s">
        <v>1970</v>
      </c>
      <c r="C266" s="554"/>
      <c r="D266" s="555"/>
      <c r="E266" s="555"/>
      <c r="F266" s="555"/>
      <c r="G266" s="555"/>
      <c r="H266" s="529">
        <f>'[1]Прайс без НДС'!H266*1.2</f>
        <v>276</v>
      </c>
    </row>
    <row r="267" spans="2:8">
      <c r="B267" s="387" t="s">
        <v>1916</v>
      </c>
      <c r="C267" s="554"/>
      <c r="D267" s="555"/>
      <c r="E267" s="555"/>
      <c r="F267" s="555"/>
      <c r="G267" s="555"/>
      <c r="H267" s="529">
        <f>'[1]Прайс без НДС'!H267*1.2</f>
        <v>336</v>
      </c>
    </row>
    <row r="268" spans="2:8">
      <c r="B268" s="387" t="s">
        <v>2017</v>
      </c>
      <c r="C268" s="557"/>
      <c r="D268" s="558"/>
      <c r="E268" s="558"/>
      <c r="F268" s="558"/>
      <c r="G268" s="558"/>
      <c r="H268" s="529">
        <f>'[1]Прайс без НДС'!H268*1.2</f>
        <v>330</v>
      </c>
    </row>
    <row r="269" spans="2:8" ht="15.75" thickBot="1">
      <c r="B269" s="560" t="s">
        <v>1917</v>
      </c>
      <c r="C269" s="561"/>
      <c r="D269" s="562"/>
      <c r="E269" s="562"/>
      <c r="F269" s="562"/>
      <c r="G269" s="562"/>
      <c r="H269" s="563">
        <f>'[1]Прайс без НДС'!H269*1.2</f>
        <v>456</v>
      </c>
    </row>
    <row r="270" spans="2:8" ht="15.75" thickBot="1">
      <c r="B270" s="564"/>
      <c r="C270" s="564"/>
      <c r="D270" s="480"/>
      <c r="E270" s="480"/>
      <c r="F270" s="480"/>
      <c r="G270" s="480"/>
      <c r="H270" s="454">
        <v>0</v>
      </c>
    </row>
    <row r="271" spans="2:8" ht="15.75" thickBot="1">
      <c r="B271" s="880" t="s">
        <v>1972</v>
      </c>
      <c r="C271" s="881"/>
      <c r="D271" s="881"/>
      <c r="E271" s="881"/>
      <c r="F271" s="881"/>
      <c r="G271" s="881"/>
      <c r="H271" s="882"/>
    </row>
    <row r="272" spans="2:8">
      <c r="B272" s="383" t="s">
        <v>1973</v>
      </c>
      <c r="C272" s="524"/>
      <c r="D272" s="553"/>
      <c r="E272" s="553"/>
      <c r="F272" s="553"/>
      <c r="G272" s="553"/>
      <c r="H272" s="628">
        <f>'[1]Прайс без НДС'!H272*1.2</f>
        <v>96</v>
      </c>
    </row>
    <row r="273" spans="1:8">
      <c r="B273" s="391" t="s">
        <v>1974</v>
      </c>
      <c r="C273" s="527"/>
      <c r="D273" s="555"/>
      <c r="E273" s="555"/>
      <c r="F273" s="555"/>
      <c r="G273" s="555"/>
      <c r="H273" s="629">
        <f>'[1]Прайс без НДС'!H273*1.2</f>
        <v>138</v>
      </c>
    </row>
    <row r="274" spans="1:8">
      <c r="B274" s="391" t="s">
        <v>1975</v>
      </c>
      <c r="C274" s="527"/>
      <c r="D274" s="555"/>
      <c r="E274" s="555"/>
      <c r="F274" s="555"/>
      <c r="G274" s="555"/>
      <c r="H274" s="629">
        <f>'[1]Прайс без НДС'!H274*1.2</f>
        <v>180</v>
      </c>
    </row>
    <row r="275" spans="1:8" ht="15.75" thickBot="1">
      <c r="B275" s="396" t="s">
        <v>1976</v>
      </c>
      <c r="C275" s="533"/>
      <c r="D275" s="562"/>
      <c r="E275" s="562"/>
      <c r="F275" s="562"/>
      <c r="G275" s="562"/>
      <c r="H275" s="630">
        <f>'[1]Прайс без НДС'!H275*1.2</f>
        <v>72</v>
      </c>
    </row>
    <row r="276" spans="1:8" ht="15.75" thickBot="1">
      <c r="B276" s="880" t="s">
        <v>2018</v>
      </c>
      <c r="C276" s="881"/>
      <c r="D276" s="881"/>
      <c r="E276" s="881"/>
      <c r="F276" s="881"/>
      <c r="G276" s="881"/>
      <c r="H276" s="882"/>
    </row>
    <row r="277" spans="1:8">
      <c r="B277" s="551" t="s">
        <v>2019</v>
      </c>
      <c r="C277" s="552"/>
      <c r="D277" s="553"/>
      <c r="E277" s="553"/>
      <c r="F277" s="572"/>
      <c r="G277" s="572"/>
      <c r="H277" s="631">
        <f>'[1]Прайс без НДС'!H277*1.2</f>
        <v>786</v>
      </c>
    </row>
    <row r="278" spans="1:8">
      <c r="B278" s="556" t="s">
        <v>2020</v>
      </c>
      <c r="C278" s="612"/>
      <c r="D278" s="538"/>
      <c r="E278" s="538"/>
      <c r="F278" s="632"/>
      <c r="G278" s="632"/>
      <c r="H278" s="633">
        <f>'[1]Прайс без НДС'!H278*1.2</f>
        <v>1104</v>
      </c>
    </row>
    <row r="279" spans="1:8">
      <c r="B279" s="556" t="s">
        <v>2021</v>
      </c>
      <c r="C279" s="634"/>
      <c r="D279" s="635"/>
      <c r="E279" s="635"/>
      <c r="F279" s="636"/>
      <c r="G279" s="636"/>
      <c r="H279" s="633">
        <v>1716</v>
      </c>
    </row>
    <row r="280" spans="1:8" ht="15.75" thickBot="1">
      <c r="B280" s="560" t="s">
        <v>2022</v>
      </c>
      <c r="C280" s="561"/>
      <c r="D280" s="562"/>
      <c r="E280" s="562"/>
      <c r="F280" s="574"/>
      <c r="G280" s="574"/>
      <c r="H280" s="637">
        <v>504</v>
      </c>
    </row>
    <row r="281" spans="1:8">
      <c r="B281" s="480"/>
      <c r="C281" s="564"/>
      <c r="D281" s="480"/>
      <c r="E281" s="480"/>
      <c r="F281" s="480"/>
      <c r="G281" s="480"/>
      <c r="H281" s="454">
        <v>0</v>
      </c>
    </row>
    <row r="282" spans="1:8" s="353" customFormat="1" ht="15.75" customHeight="1" thickBot="1">
      <c r="B282" s="595" t="s">
        <v>2023</v>
      </c>
      <c r="C282" s="595"/>
      <c r="D282" s="595"/>
      <c r="E282" s="595"/>
      <c r="F282" s="595"/>
      <c r="G282" s="595"/>
      <c r="H282" s="454">
        <v>0</v>
      </c>
    </row>
    <row r="283" spans="1:8" s="353" customFormat="1" ht="15.75" customHeight="1" thickBot="1">
      <c r="A283" s="638"/>
      <c r="B283" s="880" t="s">
        <v>2024</v>
      </c>
      <c r="C283" s="883"/>
      <c r="D283" s="883"/>
      <c r="E283" s="883"/>
      <c r="F283" s="883"/>
      <c r="G283" s="883"/>
      <c r="H283" s="883"/>
    </row>
    <row r="284" spans="1:8" s="353" customFormat="1" ht="15.75" customHeight="1">
      <c r="A284" s="638"/>
      <c r="B284" s="639" t="s">
        <v>2025</v>
      </c>
      <c r="C284" s="640"/>
      <c r="D284" s="552"/>
      <c r="E284" s="552"/>
      <c r="F284" s="552"/>
      <c r="G284" s="552"/>
      <c r="H284" s="526">
        <f>'[1]Прайс без НДС'!H284*1.2</f>
        <v>480</v>
      </c>
    </row>
    <row r="285" spans="1:8" s="353" customFormat="1" ht="15.75" customHeight="1">
      <c r="A285" s="638"/>
      <c r="B285" s="641" t="s">
        <v>2026</v>
      </c>
      <c r="C285" s="642"/>
      <c r="D285" s="554"/>
      <c r="E285" s="554"/>
      <c r="F285" s="554"/>
      <c r="G285" s="554"/>
      <c r="H285" s="529">
        <f>'[1]Прайс без НДС'!H285*1.2</f>
        <v>480</v>
      </c>
    </row>
    <row r="286" spans="1:8" s="353" customFormat="1" ht="15.75" customHeight="1">
      <c r="A286" s="638"/>
      <c r="B286" s="641" t="s">
        <v>2027</v>
      </c>
      <c r="C286" s="642"/>
      <c r="D286" s="554"/>
      <c r="E286" s="554"/>
      <c r="F286" s="554"/>
      <c r="G286" s="554"/>
      <c r="H286" s="529">
        <f>'[1]Прайс без НДС'!H286*1.2</f>
        <v>504</v>
      </c>
    </row>
    <row r="287" spans="1:8" s="353" customFormat="1" ht="15.75" customHeight="1" thickBot="1">
      <c r="A287" s="638"/>
      <c r="B287" s="641" t="s">
        <v>2028</v>
      </c>
      <c r="C287" s="642"/>
      <c r="D287" s="554"/>
      <c r="E287" s="554"/>
      <c r="F287" s="554"/>
      <c r="G287" s="554"/>
      <c r="H287" s="529">
        <f>'[1]Прайс без НДС'!H287*1.2</f>
        <v>534</v>
      </c>
    </row>
    <row r="288" spans="1:8" s="353" customFormat="1" ht="15.75" customHeight="1" thickBot="1">
      <c r="A288" s="638"/>
      <c r="B288" s="880" t="s">
        <v>2029</v>
      </c>
      <c r="C288" s="883"/>
      <c r="D288" s="883"/>
      <c r="E288" s="883"/>
      <c r="F288" s="883"/>
      <c r="G288" s="883"/>
      <c r="H288" s="883"/>
    </row>
    <row r="289" spans="1:8" s="353" customFormat="1" ht="15.75" customHeight="1">
      <c r="A289" s="638"/>
      <c r="B289" s="383" t="s">
        <v>2030</v>
      </c>
      <c r="C289" s="640"/>
      <c r="D289" s="552"/>
      <c r="E289" s="552"/>
      <c r="F289" s="552"/>
      <c r="G289" s="552"/>
      <c r="H289" s="526">
        <f>'[1]Прайс без НДС'!H289*1.2</f>
        <v>162</v>
      </c>
    </row>
    <row r="290" spans="1:8" s="353" customFormat="1" ht="15.75" customHeight="1">
      <c r="A290" s="638"/>
      <c r="B290" s="391" t="s">
        <v>2031</v>
      </c>
      <c r="C290" s="642"/>
      <c r="D290" s="554"/>
      <c r="E290" s="554"/>
      <c r="F290" s="554"/>
      <c r="G290" s="554"/>
      <c r="H290" s="529">
        <f>'[1]Прайс без НДС'!H290*1.2</f>
        <v>162</v>
      </c>
    </row>
    <row r="291" spans="1:8" s="353" customFormat="1" ht="15.75" customHeight="1">
      <c r="A291" s="638"/>
      <c r="B291" s="391" t="s">
        <v>2032</v>
      </c>
      <c r="C291" s="642"/>
      <c r="D291" s="554"/>
      <c r="E291" s="554"/>
      <c r="F291" s="554"/>
      <c r="G291" s="554"/>
      <c r="H291" s="529">
        <f>'[1]Прайс без НДС'!H291*1.2</f>
        <v>174</v>
      </c>
    </row>
    <row r="292" spans="1:8" s="353" customFormat="1" ht="15.75" customHeight="1" thickBot="1">
      <c r="A292" s="638"/>
      <c r="B292" s="391" t="s">
        <v>2033</v>
      </c>
      <c r="C292" s="642"/>
      <c r="D292" s="554"/>
      <c r="E292" s="554"/>
      <c r="F292" s="554"/>
      <c r="G292" s="554"/>
      <c r="H292" s="529">
        <f>'[1]Прайс без НДС'!H292*1.2</f>
        <v>210</v>
      </c>
    </row>
    <row r="293" spans="1:8" s="353" customFormat="1" ht="15.75" customHeight="1" thickBot="1">
      <c r="A293" s="638"/>
      <c r="B293" s="880" t="s">
        <v>2034</v>
      </c>
      <c r="C293" s="883"/>
      <c r="D293" s="883"/>
      <c r="E293" s="883"/>
      <c r="F293" s="883"/>
      <c r="G293" s="883"/>
      <c r="H293" s="883"/>
    </row>
    <row r="294" spans="1:8" s="353" customFormat="1" ht="15.75" customHeight="1">
      <c r="A294" s="638"/>
      <c r="B294" s="639" t="s">
        <v>2035</v>
      </c>
      <c r="C294" s="640"/>
      <c r="D294" s="552"/>
      <c r="E294" s="552"/>
      <c r="F294" s="552"/>
      <c r="G294" s="552"/>
      <c r="H294" s="526">
        <f>'[1]Прайс без НДС'!H294*1.2</f>
        <v>468</v>
      </c>
    </row>
    <row r="295" spans="1:8" s="353" customFormat="1" ht="15.75" customHeight="1">
      <c r="A295" s="638"/>
      <c r="B295" s="641" t="s">
        <v>2036</v>
      </c>
      <c r="C295" s="642"/>
      <c r="D295" s="554"/>
      <c r="E295" s="554"/>
      <c r="F295" s="554"/>
      <c r="G295" s="554"/>
      <c r="H295" s="529">
        <f>'[1]Прайс без НДС'!H295*1.2</f>
        <v>468</v>
      </c>
    </row>
    <row r="296" spans="1:8" s="353" customFormat="1" ht="15.75" customHeight="1">
      <c r="A296" s="638"/>
      <c r="B296" s="641" t="s">
        <v>2037</v>
      </c>
      <c r="C296" s="642"/>
      <c r="D296" s="554"/>
      <c r="E296" s="554"/>
      <c r="F296" s="554"/>
      <c r="G296" s="554"/>
      <c r="H296" s="529">
        <f>'[1]Прайс без НДС'!H296*1.2</f>
        <v>480</v>
      </c>
    </row>
    <row r="297" spans="1:8" s="353" customFormat="1" ht="15.75" customHeight="1">
      <c r="A297" s="638"/>
      <c r="B297" s="641" t="s">
        <v>2038</v>
      </c>
      <c r="C297" s="642"/>
      <c r="D297" s="554"/>
      <c r="E297" s="554"/>
      <c r="F297" s="554"/>
      <c r="G297" s="554"/>
      <c r="H297" s="529">
        <f>'[1]Прайс без НДС'!H297*1.2</f>
        <v>528</v>
      </c>
    </row>
    <row r="298" spans="1:8" s="353" customFormat="1" ht="15.75" customHeight="1" thickBot="1">
      <c r="A298" s="638"/>
      <c r="B298" s="560" t="s">
        <v>2039</v>
      </c>
      <c r="C298" s="367"/>
      <c r="D298" s="367"/>
      <c r="E298" s="367"/>
      <c r="F298" s="367"/>
      <c r="G298" s="367"/>
      <c r="H298" s="529">
        <f>'[1]Прайс без НДС'!H298*1.2</f>
        <v>600</v>
      </c>
    </row>
    <row r="299" spans="1:8" s="353" customFormat="1" ht="15.75" customHeight="1" thickBot="1">
      <c r="A299" s="638"/>
      <c r="B299" s="880" t="s">
        <v>2040</v>
      </c>
      <c r="C299" s="883"/>
      <c r="D299" s="883"/>
      <c r="E299" s="883"/>
      <c r="F299" s="883"/>
      <c r="G299" s="883"/>
      <c r="H299" s="883"/>
    </row>
    <row r="300" spans="1:8" s="353" customFormat="1" ht="15.75" customHeight="1">
      <c r="A300" s="638"/>
      <c r="B300" s="639" t="s">
        <v>2041</v>
      </c>
      <c r="C300" s="640"/>
      <c r="D300" s="552"/>
      <c r="E300" s="552"/>
      <c r="F300" s="552"/>
      <c r="G300" s="552"/>
      <c r="H300" s="526">
        <f>'[1]Прайс без НДС'!H300*1.2</f>
        <v>138</v>
      </c>
    </row>
    <row r="301" spans="1:8" s="353" customFormat="1" ht="15.75" customHeight="1">
      <c r="A301" s="638"/>
      <c r="B301" s="641" t="s">
        <v>2042</v>
      </c>
      <c r="C301" s="642"/>
      <c r="D301" s="554"/>
      <c r="E301" s="554"/>
      <c r="F301" s="554"/>
      <c r="G301" s="554"/>
      <c r="H301" s="529">
        <f>'[1]Прайс без НДС'!H301*1.2</f>
        <v>138</v>
      </c>
    </row>
    <row r="302" spans="1:8" s="353" customFormat="1" ht="15.75" customHeight="1">
      <c r="A302" s="638"/>
      <c r="B302" s="641" t="s">
        <v>2043</v>
      </c>
      <c r="C302" s="642"/>
      <c r="D302" s="554"/>
      <c r="E302" s="554"/>
      <c r="F302" s="554"/>
      <c r="G302" s="554"/>
      <c r="H302" s="529">
        <f>'[1]Прайс без НДС'!H302*1.2</f>
        <v>150</v>
      </c>
    </row>
    <row r="303" spans="1:8" s="353" customFormat="1" ht="15.75" customHeight="1">
      <c r="A303" s="638"/>
      <c r="B303" s="641" t="s">
        <v>2044</v>
      </c>
      <c r="C303" s="642"/>
      <c r="D303" s="554"/>
      <c r="E303" s="554"/>
      <c r="F303" s="554"/>
      <c r="G303" s="554"/>
      <c r="H303" s="529">
        <f>'[1]Прайс без НДС'!H303*1.2</f>
        <v>198</v>
      </c>
    </row>
    <row r="304" spans="1:8" s="353" customFormat="1" ht="15.75" customHeight="1" thickBot="1">
      <c r="A304" s="638"/>
      <c r="B304" s="560" t="s">
        <v>2045</v>
      </c>
      <c r="C304" s="367"/>
      <c r="D304" s="367"/>
      <c r="E304" s="367"/>
      <c r="F304" s="367"/>
      <c r="G304" s="367"/>
      <c r="H304" s="529">
        <f>'[1]Прайс без НДС'!H304*1.2</f>
        <v>252</v>
      </c>
    </row>
    <row r="305" spans="1:8" s="353" customFormat="1" ht="15.75" customHeight="1" thickBot="1">
      <c r="A305" s="638"/>
      <c r="B305" s="880" t="s">
        <v>2046</v>
      </c>
      <c r="C305" s="881"/>
      <c r="D305" s="881"/>
      <c r="E305" s="881"/>
      <c r="F305" s="881"/>
      <c r="G305" s="881"/>
      <c r="H305" s="882"/>
    </row>
    <row r="306" spans="1:8" s="353" customFormat="1" ht="15.75" customHeight="1">
      <c r="A306" s="638"/>
      <c r="B306" s="639" t="s">
        <v>2047</v>
      </c>
      <c r="C306" s="640"/>
      <c r="D306" s="552"/>
      <c r="E306" s="552"/>
      <c r="F306" s="552"/>
      <c r="G306" s="552"/>
      <c r="H306" s="526">
        <f>'[1]Прайс без НДС'!H306*1.2</f>
        <v>396</v>
      </c>
    </row>
    <row r="307" spans="1:8" ht="15.75" thickBot="1">
      <c r="B307" s="643" t="s">
        <v>2048</v>
      </c>
      <c r="C307" s="644"/>
      <c r="D307" s="561"/>
      <c r="E307" s="561"/>
      <c r="F307" s="561"/>
      <c r="G307" s="561"/>
      <c r="H307" s="563">
        <f>'[1]Прайс без НДС'!H307*1.2</f>
        <v>60</v>
      </c>
    </row>
    <row r="308" spans="1:8">
      <c r="B308" s="550"/>
      <c r="C308" s="550"/>
      <c r="D308" s="564"/>
      <c r="E308" s="564"/>
      <c r="F308" s="564"/>
      <c r="G308" s="564"/>
      <c r="H308" s="454">
        <v>0</v>
      </c>
    </row>
    <row r="309" spans="1:8" ht="15.75" thickBot="1">
      <c r="B309" s="595" t="s">
        <v>2049</v>
      </c>
      <c r="C309" s="645"/>
      <c r="D309" s="645"/>
      <c r="E309" s="645"/>
      <c r="F309" s="645"/>
      <c r="G309" s="645"/>
      <c r="H309" s="454">
        <v>0</v>
      </c>
    </row>
    <row r="310" spans="1:8" ht="15.75" thickBot="1">
      <c r="B310" s="646" t="s">
        <v>2050</v>
      </c>
      <c r="C310" s="647"/>
      <c r="D310" s="647"/>
      <c r="E310" s="647"/>
      <c r="F310" s="647"/>
      <c r="G310" s="647"/>
      <c r="H310" s="648" t="s">
        <v>2051</v>
      </c>
    </row>
    <row r="311" spans="1:8">
      <c r="B311" s="383" t="s">
        <v>2052</v>
      </c>
      <c r="C311" s="524"/>
      <c r="D311" s="524"/>
      <c r="E311" s="524"/>
      <c r="F311" s="640"/>
      <c r="G311" s="640"/>
      <c r="H311" s="537" t="s">
        <v>1844</v>
      </c>
    </row>
    <row r="312" spans="1:8">
      <c r="B312" s="391" t="s">
        <v>2053</v>
      </c>
      <c r="C312" s="527"/>
      <c r="D312" s="527"/>
      <c r="E312" s="527"/>
      <c r="F312" s="642"/>
      <c r="G312" s="642"/>
      <c r="H312" s="532" t="s">
        <v>1844</v>
      </c>
    </row>
    <row r="313" spans="1:8" ht="15.75" thickBot="1">
      <c r="B313" s="396" t="s">
        <v>2054</v>
      </c>
      <c r="C313" s="533"/>
      <c r="D313" s="533"/>
      <c r="E313" s="533"/>
      <c r="F313" s="644"/>
      <c r="G313" s="644"/>
      <c r="H313" s="535" t="s">
        <v>1844</v>
      </c>
    </row>
    <row r="314" spans="1:8">
      <c r="B314" s="564"/>
      <c r="C314" s="564"/>
      <c r="D314" s="564"/>
      <c r="E314" s="564"/>
      <c r="F314" s="649"/>
      <c r="G314" s="649"/>
      <c r="H314" s="454">
        <v>0</v>
      </c>
    </row>
    <row r="315" spans="1:8" ht="15.75" thickBot="1">
      <c r="B315" s="645" t="s">
        <v>2055</v>
      </c>
      <c r="C315" s="645"/>
      <c r="D315" s="650"/>
      <c r="E315" s="650"/>
      <c r="F315" s="650"/>
      <c r="G315" s="650"/>
      <c r="H315" s="454">
        <v>0</v>
      </c>
    </row>
    <row r="316" spans="1:8" ht="15.75" thickBot="1">
      <c r="B316" s="863" t="s">
        <v>2056</v>
      </c>
      <c r="C316" s="884"/>
      <c r="D316" s="884"/>
      <c r="E316" s="884"/>
      <c r="F316" s="884"/>
      <c r="G316" s="884"/>
      <c r="H316" s="886"/>
    </row>
    <row r="317" spans="1:8">
      <c r="B317" s="651" t="s">
        <v>2057</v>
      </c>
      <c r="C317" s="652"/>
      <c r="D317" s="524"/>
      <c r="E317" s="524"/>
      <c r="F317" s="524"/>
      <c r="G317" s="524"/>
      <c r="H317" s="653">
        <f>'[1]Прайс без НДС'!H317*1.2</f>
        <v>66</v>
      </c>
    </row>
    <row r="318" spans="1:8">
      <c r="B318" s="654" t="s">
        <v>2058</v>
      </c>
      <c r="C318" s="655"/>
      <c r="D318" s="527"/>
      <c r="E318" s="527"/>
      <c r="F318" s="527"/>
      <c r="G318" s="527"/>
      <c r="H318" s="656">
        <f>'[1]Прайс без НДС'!H318*1.2</f>
        <v>72</v>
      </c>
    </row>
    <row r="319" spans="1:8">
      <c r="B319" s="654" t="s">
        <v>2059</v>
      </c>
      <c r="C319" s="655"/>
      <c r="D319" s="527"/>
      <c r="E319" s="527"/>
      <c r="F319" s="527"/>
      <c r="G319" s="527"/>
      <c r="H319" s="656">
        <f>'[1]Прайс без НДС'!H319*1.2</f>
        <v>85.2</v>
      </c>
    </row>
    <row r="320" spans="1:8">
      <c r="B320" s="654" t="s">
        <v>2060</v>
      </c>
      <c r="C320" s="655"/>
      <c r="D320" s="527"/>
      <c r="E320" s="527"/>
      <c r="F320" s="527"/>
      <c r="G320" s="527"/>
      <c r="H320" s="656">
        <f>'[1]Прайс без НДС'!H320*1.2</f>
        <v>92.399999999999991</v>
      </c>
    </row>
    <row r="321" spans="1:8">
      <c r="B321" s="654" t="s">
        <v>2061</v>
      </c>
      <c r="C321" s="655"/>
      <c r="D321" s="527"/>
      <c r="E321" s="527"/>
      <c r="F321" s="527"/>
      <c r="G321" s="527"/>
      <c r="H321" s="656" t="s">
        <v>2014</v>
      </c>
    </row>
    <row r="322" spans="1:8">
      <c r="B322" s="654" t="s">
        <v>2062</v>
      </c>
      <c r="C322" s="655"/>
      <c r="D322" s="527"/>
      <c r="E322" s="527"/>
      <c r="F322" s="527"/>
      <c r="G322" s="527"/>
      <c r="H322" s="656" t="s">
        <v>2014</v>
      </c>
    </row>
    <row r="323" spans="1:8">
      <c r="B323" s="654" t="s">
        <v>2063</v>
      </c>
      <c r="C323" s="655"/>
      <c r="D323" s="527"/>
      <c r="E323" s="527"/>
      <c r="F323" s="527"/>
      <c r="G323" s="527"/>
      <c r="H323" s="656" t="s">
        <v>2014</v>
      </c>
    </row>
    <row r="324" spans="1:8" ht="15.75" thickBot="1">
      <c r="B324" s="657" t="s">
        <v>2064</v>
      </c>
      <c r="C324" s="658"/>
      <c r="D324" s="533"/>
      <c r="E324" s="533"/>
      <c r="F324" s="533"/>
      <c r="G324" s="533"/>
      <c r="H324" s="656" t="s">
        <v>2014</v>
      </c>
    </row>
    <row r="325" spans="1:8" ht="15.75" thickBot="1">
      <c r="B325" s="880" t="s">
        <v>2065</v>
      </c>
      <c r="C325" s="881"/>
      <c r="D325" s="881"/>
      <c r="E325" s="881"/>
      <c r="F325" s="881"/>
      <c r="G325" s="881"/>
      <c r="H325" s="882"/>
    </row>
    <row r="326" spans="1:8" s="660" customFormat="1">
      <c r="A326" s="659"/>
      <c r="B326" s="383" t="s">
        <v>2066</v>
      </c>
      <c r="C326" s="524"/>
      <c r="D326" s="524"/>
      <c r="E326" s="524"/>
      <c r="F326" s="524"/>
      <c r="G326" s="524"/>
      <c r="H326" s="537" t="s">
        <v>1844</v>
      </c>
    </row>
    <row r="327" spans="1:8">
      <c r="A327" s="420"/>
      <c r="B327" s="391" t="s">
        <v>2067</v>
      </c>
      <c r="C327" s="527"/>
      <c r="D327" s="527"/>
      <c r="E327" s="527"/>
      <c r="F327" s="527"/>
      <c r="G327" s="527"/>
      <c r="H327" s="532">
        <f>'[1]Прайс без НДС'!H327*1.2</f>
        <v>198</v>
      </c>
    </row>
    <row r="328" spans="1:8" ht="15.75" thickBot="1">
      <c r="A328" s="420"/>
      <c r="B328" s="661" t="s">
        <v>2068</v>
      </c>
      <c r="C328" s="662"/>
      <c r="D328" s="662"/>
      <c r="E328" s="662"/>
      <c r="F328" s="662"/>
      <c r="G328" s="662"/>
      <c r="H328" s="663">
        <f>'[1]Прайс без НДС'!H328*1.2</f>
        <v>738</v>
      </c>
    </row>
    <row r="329" spans="1:8" s="490" customFormat="1" ht="15.75" thickBot="1">
      <c r="A329" s="420"/>
      <c r="B329" s="664" t="s">
        <v>2069</v>
      </c>
      <c r="C329" s="665"/>
      <c r="D329" s="665"/>
      <c r="E329" s="665"/>
      <c r="F329" s="665"/>
      <c r="G329" s="665"/>
      <c r="H329" s="666">
        <f>'[1]Прайс без НДС'!H329*1.2</f>
        <v>756</v>
      </c>
    </row>
    <row r="330" spans="1:8" s="490" customFormat="1">
      <c r="A330" s="420"/>
      <c r="B330" s="550"/>
      <c r="C330" s="550"/>
      <c r="D330" s="564"/>
      <c r="E330" s="564"/>
      <c r="F330" s="564"/>
      <c r="G330" s="564"/>
      <c r="H330" s="667"/>
    </row>
    <row r="331" spans="1:8" s="490" customFormat="1" ht="15.75" thickBot="1">
      <c r="A331" s="420"/>
      <c r="B331" s="668" t="s">
        <v>2070</v>
      </c>
      <c r="C331" s="668"/>
      <c r="D331" s="550"/>
      <c r="E331" s="550"/>
      <c r="F331" s="550"/>
      <c r="G331" s="650"/>
      <c r="H331" s="454">
        <v>0</v>
      </c>
    </row>
    <row r="332" spans="1:8" s="490" customFormat="1" ht="15.75" thickBot="1">
      <c r="A332" s="420"/>
      <c r="B332" s="669" t="s">
        <v>2071</v>
      </c>
      <c r="C332" s="670" t="s">
        <v>1829</v>
      </c>
      <c r="D332" s="671" t="s">
        <v>1847</v>
      </c>
      <c r="E332" s="671"/>
      <c r="F332" s="672" t="s">
        <v>2072</v>
      </c>
      <c r="G332" s="673" t="s">
        <v>1833</v>
      </c>
      <c r="H332" s="674" t="s">
        <v>2073</v>
      </c>
    </row>
    <row r="333" spans="1:8" s="678" customFormat="1" ht="15.75" customHeight="1">
      <c r="A333" s="675"/>
      <c r="B333" s="676" t="s">
        <v>2074</v>
      </c>
      <c r="C333" s="677">
        <f>'[1]Прайс без НДС'!C333*1.2</f>
        <v>8754</v>
      </c>
      <c r="D333" s="385">
        <f>'[1]Прайс без НДС'!D333*1.2</f>
        <v>9114</v>
      </c>
      <c r="E333" s="385"/>
      <c r="F333" s="385">
        <f>'[1]Прайс без НДС'!F333*1.2</f>
        <v>9474</v>
      </c>
      <c r="G333" s="385">
        <f>'[1]Прайс без НДС'!G333*1.2</f>
        <v>9948</v>
      </c>
      <c r="H333" s="385">
        <f>'[1]Прайс без НДС'!H333*1.2</f>
        <v>9948</v>
      </c>
    </row>
    <row r="334" spans="1:8" s="490" customFormat="1">
      <c r="A334" s="481"/>
      <c r="B334" s="679" t="s">
        <v>2075</v>
      </c>
      <c r="C334" s="680">
        <f>'[1]Прайс без НДС'!C334*1.2</f>
        <v>15792</v>
      </c>
      <c r="D334" s="681">
        <f>'[1]Прайс без НДС'!D334*1.2</f>
        <v>16086</v>
      </c>
      <c r="E334" s="681"/>
      <c r="F334" s="681">
        <f>'[1]Прайс без НДС'!F334*1.2</f>
        <v>16440</v>
      </c>
      <c r="G334" s="681">
        <f>'[1]Прайс без НДС'!G334*1.2</f>
        <v>16908</v>
      </c>
      <c r="H334" s="681">
        <f>'[1]Прайс без НДС'!H334*1.2</f>
        <v>16908</v>
      </c>
    </row>
    <row r="335" spans="1:8" s="490" customFormat="1">
      <c r="A335" s="481"/>
      <c r="B335" s="679" t="s">
        <v>2076</v>
      </c>
      <c r="C335" s="680">
        <f>'[1]Прайс без НДС'!C335*1.2</f>
        <v>13236</v>
      </c>
      <c r="D335" s="681">
        <f>'[1]Прайс без НДС'!D335*1.2</f>
        <v>13560</v>
      </c>
      <c r="E335" s="681"/>
      <c r="F335" s="682">
        <f>'[1]Прайс без НДС'!F335*1.2</f>
        <v>13926</v>
      </c>
      <c r="G335" s="682">
        <f>'[1]Прайс без НДС'!G335*1.2</f>
        <v>14388</v>
      </c>
      <c r="H335" s="682">
        <f>'[1]Прайс без НДС'!H335*1.2</f>
        <v>14388</v>
      </c>
    </row>
    <row r="336" spans="1:8">
      <c r="A336" s="481"/>
      <c r="B336" s="679" t="s">
        <v>2077</v>
      </c>
      <c r="C336" s="680">
        <f>'[1]Прайс без НДС'!C336*1.2</f>
        <v>19236</v>
      </c>
      <c r="D336" s="681">
        <f>'[1]Прайс без НДС'!D336*1.2</f>
        <v>19596</v>
      </c>
      <c r="E336" s="681"/>
      <c r="F336" s="682">
        <f>'[1]Прайс без НДС'!F336*1.2</f>
        <v>19956</v>
      </c>
      <c r="G336" s="682">
        <f>'[1]Прайс без НДС'!G336*1.2</f>
        <v>20424</v>
      </c>
      <c r="H336" s="682">
        <f>'[1]Прайс без НДС'!H336*1.2</f>
        <v>20424</v>
      </c>
    </row>
    <row r="337" spans="1:8">
      <c r="A337" s="481"/>
      <c r="B337" s="679" t="s">
        <v>2078</v>
      </c>
      <c r="C337" s="680">
        <f>'[1]Прайс без НДС'!C337*1.2</f>
        <v>14088</v>
      </c>
      <c r="D337" s="681">
        <f>'[1]Прайс без НДС'!D337*1.2</f>
        <v>14442</v>
      </c>
      <c r="E337" s="681"/>
      <c r="F337" s="682">
        <f>'[1]Прайс без НДС'!F337*1.2</f>
        <v>14796</v>
      </c>
      <c r="G337" s="682">
        <f>'[1]Прайс без НДС'!G337*1.2</f>
        <v>15174</v>
      </c>
      <c r="H337" s="682">
        <f>'[1]Прайс без НДС'!H337*1.2</f>
        <v>15174</v>
      </c>
    </row>
    <row r="338" spans="1:8" ht="15.75" thickBot="1">
      <c r="A338" s="481"/>
      <c r="B338" s="683" t="s">
        <v>2079</v>
      </c>
      <c r="C338" s="684">
        <f>'[1]Прайс без НДС'!C338*1.2</f>
        <v>16614</v>
      </c>
      <c r="D338" s="398">
        <f>'[1]Прайс без НДС'!D338*1.2</f>
        <v>16986</v>
      </c>
      <c r="E338" s="398"/>
      <c r="F338" s="436">
        <f>'[1]Прайс без НДС'!F338*1.2</f>
        <v>17352</v>
      </c>
      <c r="G338" s="436">
        <f>'[1]Прайс без НДС'!G338*1.2</f>
        <v>17820</v>
      </c>
      <c r="H338" s="436">
        <f>'[1]Прайс без НДС'!H338*1.2</f>
        <v>17820</v>
      </c>
    </row>
    <row r="339" spans="1:8" ht="15.75" thickBot="1">
      <c r="A339" s="481"/>
      <c r="B339" s="685" t="s">
        <v>2080</v>
      </c>
      <c r="C339" s="686" t="s">
        <v>1829</v>
      </c>
      <c r="D339" s="687" t="s">
        <v>1847</v>
      </c>
      <c r="E339" s="687"/>
      <c r="F339" s="688" t="s">
        <v>2072</v>
      </c>
      <c r="G339" s="689" t="s">
        <v>1833</v>
      </c>
      <c r="H339" s="690" t="s">
        <v>2073</v>
      </c>
    </row>
    <row r="340" spans="1:8">
      <c r="A340" s="420"/>
      <c r="B340" s="676" t="s">
        <v>2081</v>
      </c>
      <c r="C340" s="677">
        <f>'[1]Прайс без НДС'!C340*1.2</f>
        <v>38094</v>
      </c>
      <c r="D340" s="385">
        <f>'[1]Прайс без НДС'!D340*1.2</f>
        <v>38814</v>
      </c>
      <c r="E340" s="385"/>
      <c r="F340" s="385">
        <f>'[1]Прайс без НДС'!F340*1.2</f>
        <v>39294</v>
      </c>
      <c r="G340" s="385">
        <f>'[1]Прайс без НДС'!G340*1.2</f>
        <v>39750</v>
      </c>
      <c r="H340" s="404">
        <f>'[1]Прайс без НДС'!H340*1.2</f>
        <v>39750</v>
      </c>
    </row>
    <row r="341" spans="1:8">
      <c r="A341" s="420"/>
      <c r="B341" s="679" t="s">
        <v>2082</v>
      </c>
      <c r="C341" s="680">
        <f>'[1]Прайс без НДС'!C341*1.2</f>
        <v>45834</v>
      </c>
      <c r="D341" s="681">
        <f>'[1]Прайс без НДС'!D341*1.2</f>
        <v>46548</v>
      </c>
      <c r="E341" s="681"/>
      <c r="F341" s="681">
        <f>'[1]Прайс без НДС'!F341*1.2</f>
        <v>47028</v>
      </c>
      <c r="G341" s="681">
        <f>'[1]Прайс без НДС'!G341*1.2</f>
        <v>47484</v>
      </c>
      <c r="H341" s="406">
        <f>'[1]Прайс без НДС'!H341*1.2</f>
        <v>47484</v>
      </c>
    </row>
    <row r="342" spans="1:8">
      <c r="A342" s="420"/>
      <c r="B342" s="679" t="s">
        <v>2083</v>
      </c>
      <c r="C342" s="680">
        <f>'[1]Прайс без НДС'!C342*1.2</f>
        <v>47508</v>
      </c>
      <c r="D342" s="681">
        <f>'[1]Прайс без НДС'!D342*1.2</f>
        <v>48234</v>
      </c>
      <c r="E342" s="681"/>
      <c r="F342" s="681">
        <f>'[1]Прайс без НДС'!F342*1.2</f>
        <v>48702</v>
      </c>
      <c r="G342" s="681">
        <f>'[1]Прайс без НДС'!G342*1.2</f>
        <v>49164</v>
      </c>
      <c r="H342" s="406">
        <f>'[1]Прайс без НДС'!H342*1.2</f>
        <v>49164</v>
      </c>
    </row>
    <row r="343" spans="1:8">
      <c r="A343" s="420"/>
      <c r="B343" s="679" t="s">
        <v>2084</v>
      </c>
      <c r="C343" s="680">
        <f>'[1]Прайс без НДС'!C343*1.2</f>
        <v>59928</v>
      </c>
      <c r="D343" s="681">
        <f>'[1]Прайс без НДС'!D343*1.2</f>
        <v>60642</v>
      </c>
      <c r="E343" s="681"/>
      <c r="F343" s="681">
        <f>'[1]Прайс без НДС'!F343*1.2</f>
        <v>61122</v>
      </c>
      <c r="G343" s="681">
        <f>'[1]Прайс без НДС'!G343*1.2</f>
        <v>61578</v>
      </c>
      <c r="H343" s="406">
        <f>'[1]Прайс без НДС'!H343*1.2</f>
        <v>61578</v>
      </c>
    </row>
    <row r="344" spans="1:8" s="456" customFormat="1" ht="15.75">
      <c r="A344" s="691"/>
      <c r="B344" s="679" t="s">
        <v>2085</v>
      </c>
      <c r="C344" s="680">
        <f>'[1]Прайс без НДС'!C344*1.2</f>
        <v>51900</v>
      </c>
      <c r="D344" s="681">
        <f>'[1]Прайс без НДС'!D344*1.2</f>
        <v>52620</v>
      </c>
      <c r="E344" s="681"/>
      <c r="F344" s="681">
        <f>'[1]Прайс без НДС'!F344*1.2</f>
        <v>53094</v>
      </c>
      <c r="G344" s="681">
        <f>'[1]Прайс без НДС'!G344*1.2</f>
        <v>53556</v>
      </c>
      <c r="H344" s="406">
        <f>'[1]Прайс без НДС'!H344*1.2</f>
        <v>53556</v>
      </c>
    </row>
    <row r="345" spans="1:8" s="353" customFormat="1" ht="15.75">
      <c r="A345" s="638"/>
      <c r="B345" s="679" t="s">
        <v>2086</v>
      </c>
      <c r="C345" s="680">
        <f>'[1]Прайс без НДС'!C345*1.2</f>
        <v>67518</v>
      </c>
      <c r="D345" s="681">
        <f>'[1]Прайс без НДС'!D345*1.2</f>
        <v>68238</v>
      </c>
      <c r="E345" s="681"/>
      <c r="F345" s="681">
        <f>'[1]Прайс без НДС'!F345*1.2</f>
        <v>68706</v>
      </c>
      <c r="G345" s="681">
        <f>'[1]Прайс без НДС'!G345*1.2</f>
        <v>69168</v>
      </c>
      <c r="H345" s="406">
        <f>'[1]Прайс без НДС'!H345*1.2</f>
        <v>69168</v>
      </c>
    </row>
    <row r="346" spans="1:8" s="353" customFormat="1" ht="15.75">
      <c r="A346" s="638"/>
      <c r="B346" s="679" t="s">
        <v>2087</v>
      </c>
      <c r="C346" s="680">
        <f>'[1]Прайс без НДС'!C346*1.2</f>
        <v>42924</v>
      </c>
      <c r="D346" s="681">
        <f>'[1]Прайс без НДС'!D346*1.2</f>
        <v>43656</v>
      </c>
      <c r="E346" s="681"/>
      <c r="F346" s="681">
        <f>'[1]Прайс без НДС'!F346*1.2</f>
        <v>44124</v>
      </c>
      <c r="G346" s="681">
        <f>'[1]Прайс без НДС'!G346*1.2</f>
        <v>44598</v>
      </c>
      <c r="H346" s="406">
        <f>'[1]Прайс без НДС'!H346*1.2</f>
        <v>44598</v>
      </c>
    </row>
    <row r="347" spans="1:8" s="353" customFormat="1" ht="15.75">
      <c r="A347" s="638"/>
      <c r="B347" s="679" t="s">
        <v>2088</v>
      </c>
      <c r="C347" s="680">
        <f>'[1]Прайс без НДС'!C347*1.2</f>
        <v>51588</v>
      </c>
      <c r="D347" s="681">
        <f>'[1]Прайс без НДС'!D347*1.2</f>
        <v>52332</v>
      </c>
      <c r="E347" s="681"/>
      <c r="F347" s="681">
        <f>'[1]Прайс без НДС'!F347*1.2</f>
        <v>52794</v>
      </c>
      <c r="G347" s="681">
        <f>'[1]Прайс без НДС'!G347*1.2</f>
        <v>53268</v>
      </c>
      <c r="H347" s="406">
        <f>'[1]Прайс без НДС'!H347*1.2</f>
        <v>53268</v>
      </c>
    </row>
    <row r="348" spans="1:8" s="353" customFormat="1" ht="16.5" thickBot="1">
      <c r="A348" s="638"/>
      <c r="B348" s="683" t="s">
        <v>2089</v>
      </c>
      <c r="C348" s="684">
        <f>'[1]Прайс без НДС'!C348*1.2</f>
        <v>61164</v>
      </c>
      <c r="D348" s="398">
        <f>'[1]Прайс без НДС'!D348*1.2</f>
        <v>62064</v>
      </c>
      <c r="E348" s="398"/>
      <c r="F348" s="398">
        <f>'[1]Прайс без НДС'!F348*1.2</f>
        <v>62406</v>
      </c>
      <c r="G348" s="398">
        <f>'[1]Прайс без НДС'!G348*1.2</f>
        <v>62940</v>
      </c>
      <c r="H348" s="692">
        <f>'[1]Прайс без НДС'!H348*1.2</f>
        <v>62940</v>
      </c>
    </row>
    <row r="349" spans="1:8" s="353" customFormat="1" ht="16.5" thickBot="1">
      <c r="A349" s="638"/>
      <c r="B349" s="550"/>
      <c r="C349" s="693"/>
      <c r="D349" s="694"/>
      <c r="E349" s="694"/>
      <c r="F349" s="694"/>
      <c r="G349" s="694"/>
      <c r="H349" s="454">
        <v>0</v>
      </c>
    </row>
    <row r="350" spans="1:8" s="353" customFormat="1" ht="16.5" thickBot="1">
      <c r="A350" s="638"/>
      <c r="B350" s="669" t="s">
        <v>2071</v>
      </c>
      <c r="C350" s="695" t="s">
        <v>1829</v>
      </c>
      <c r="D350" s="696" t="s">
        <v>1847</v>
      </c>
      <c r="E350" s="696" t="s">
        <v>1831</v>
      </c>
      <c r="F350" s="697" t="s">
        <v>1832</v>
      </c>
      <c r="G350" s="698"/>
      <c r="H350" s="699"/>
    </row>
    <row r="351" spans="1:8" s="353" customFormat="1" ht="15.75">
      <c r="A351" s="638"/>
      <c r="B351" s="676" t="s">
        <v>2090</v>
      </c>
      <c r="C351" s="677">
        <f>'[1]Прайс без НДС'!C351*1.2</f>
        <v>8490</v>
      </c>
      <c r="D351" s="700">
        <f>'[1]Прайс без НДС'!D351*1.2</f>
        <v>8844</v>
      </c>
      <c r="E351" s="700">
        <f>'[1]Прайс без НДС'!E351*1.2</f>
        <v>8628</v>
      </c>
      <c r="F351" s="700">
        <f>'[1]Прайс без НДС'!F351*1.2</f>
        <v>9210</v>
      </c>
      <c r="G351" s="385"/>
      <c r="H351" s="404"/>
    </row>
    <row r="352" spans="1:8" s="353" customFormat="1" ht="15.75">
      <c r="A352" s="638"/>
      <c r="B352" s="679" t="s">
        <v>2091</v>
      </c>
      <c r="C352" s="680">
        <f>'[1]Прайс без НДС'!C352*1.2</f>
        <v>9396</v>
      </c>
      <c r="D352" s="701">
        <f>'[1]Прайс без НДС'!D352*1.2</f>
        <v>9756</v>
      </c>
      <c r="E352" s="701">
        <f>'[1]Прайс без НДС'!E352*1.2</f>
        <v>9540</v>
      </c>
      <c r="F352" s="701">
        <f>'[1]Прайс без НДС'!F352*1.2</f>
        <v>10122</v>
      </c>
      <c r="G352" s="681"/>
      <c r="H352" s="406"/>
    </row>
    <row r="353" spans="1:8" s="353" customFormat="1" ht="15.75">
      <c r="A353" s="638"/>
      <c r="B353" s="679" t="s">
        <v>2092</v>
      </c>
      <c r="C353" s="680">
        <f>'[1]Прайс без НДС'!C353*1.2</f>
        <v>13830</v>
      </c>
      <c r="D353" s="701">
        <f>'[1]Прайс без НДС'!D353*1.2</f>
        <v>14166</v>
      </c>
      <c r="E353" s="701">
        <f>'[1]Прайс без НДС'!E353*1.2</f>
        <v>13962</v>
      </c>
      <c r="F353" s="701">
        <f>'[1]Прайс без НДС'!F353*1.2</f>
        <v>14538</v>
      </c>
      <c r="G353" s="681"/>
      <c r="H353" s="406"/>
    </row>
    <row r="354" spans="1:8" s="353" customFormat="1" ht="15.75">
      <c r="A354" s="638"/>
      <c r="B354" s="679" t="s">
        <v>2093</v>
      </c>
      <c r="C354" s="680">
        <f>'[1]Прайс без НДС'!C354*1.2</f>
        <v>14730</v>
      </c>
      <c r="D354" s="701">
        <f>'[1]Прайс без НДС'!D354*1.2</f>
        <v>15084</v>
      </c>
      <c r="E354" s="701">
        <f>'[1]Прайс без НДС'!E354*1.2</f>
        <v>14880</v>
      </c>
      <c r="F354" s="701">
        <f>'[1]Прайс без НДС'!F354*1.2</f>
        <v>15444</v>
      </c>
      <c r="G354" s="681"/>
      <c r="H354" s="406"/>
    </row>
    <row r="355" spans="1:8" s="353" customFormat="1" ht="15.75">
      <c r="A355" s="638"/>
      <c r="B355" s="679" t="s">
        <v>2094</v>
      </c>
      <c r="C355" s="680">
        <f>'[1]Прайс без НДС'!C355*1.2</f>
        <v>12636</v>
      </c>
      <c r="D355" s="701">
        <f>'[1]Прайс без НДС'!D355*1.2</f>
        <v>13002</v>
      </c>
      <c r="E355" s="701">
        <f>'[1]Прайс без НДС'!E355*1.2</f>
        <v>12780</v>
      </c>
      <c r="F355" s="701">
        <f>'[1]Прайс без НДС'!F355*1.2</f>
        <v>13356</v>
      </c>
      <c r="G355" s="681"/>
      <c r="H355" s="406"/>
    </row>
    <row r="356" spans="1:8" s="353" customFormat="1" ht="15.75">
      <c r="A356" s="638"/>
      <c r="B356" s="679" t="s">
        <v>2095</v>
      </c>
      <c r="C356" s="680">
        <f>'[1]Прайс без НДС'!C356*1.2</f>
        <v>13572</v>
      </c>
      <c r="D356" s="701">
        <f>'[1]Прайс без НДС'!D356*1.2</f>
        <v>13932</v>
      </c>
      <c r="E356" s="701">
        <f>'[1]Прайс без НДС'!E356*1.2</f>
        <v>13710</v>
      </c>
      <c r="F356" s="701">
        <f>'[1]Прайс без НДС'!F356*1.2</f>
        <v>14298</v>
      </c>
      <c r="G356" s="681"/>
      <c r="H356" s="406"/>
    </row>
    <row r="357" spans="1:8" s="353" customFormat="1" ht="15.75">
      <c r="A357" s="638"/>
      <c r="B357" s="679" t="s">
        <v>2096</v>
      </c>
      <c r="C357" s="680">
        <f>'[1]Прайс без НДС'!C357*1.2</f>
        <v>13236</v>
      </c>
      <c r="D357" s="701">
        <f>'[1]Прайс без НДС'!D357*1.2</f>
        <v>13560</v>
      </c>
      <c r="E357" s="701">
        <f>'[1]Прайс без НДС'!E357*1.2</f>
        <v>13368</v>
      </c>
      <c r="F357" s="701">
        <f>'[1]Прайс без НДС'!F357*1.2</f>
        <v>13926</v>
      </c>
      <c r="G357" s="681"/>
      <c r="H357" s="406"/>
    </row>
    <row r="358" spans="1:8" s="353" customFormat="1" ht="15.75">
      <c r="A358" s="638"/>
      <c r="B358" s="679" t="s">
        <v>2097</v>
      </c>
      <c r="C358" s="680">
        <f>'[1]Прайс без НДС'!C358*1.2</f>
        <v>16614</v>
      </c>
      <c r="D358" s="701">
        <f>'[1]Прайс без НДС'!D358*1.2</f>
        <v>16986</v>
      </c>
      <c r="E358" s="701">
        <f>'[1]Прайс без НДС'!E358*1.2</f>
        <v>16752</v>
      </c>
      <c r="F358" s="701">
        <f>'[1]Прайс без НДС'!F358*1.2</f>
        <v>17352</v>
      </c>
      <c r="G358" s="681"/>
      <c r="H358" s="406"/>
    </row>
    <row r="359" spans="1:8" s="353" customFormat="1" ht="15.75">
      <c r="A359" s="638"/>
      <c r="B359" s="679" t="s">
        <v>2098</v>
      </c>
      <c r="C359" s="680">
        <f>'[1]Прайс без НДС'!C359*1.2</f>
        <v>17382</v>
      </c>
      <c r="D359" s="701">
        <f>'[1]Прайс без НДС'!D359*1.2</f>
        <v>17712</v>
      </c>
      <c r="E359" s="701">
        <f>'[1]Прайс без НДС'!E359*1.2</f>
        <v>17526</v>
      </c>
      <c r="F359" s="701">
        <f>'[1]Прайс без НДС'!F359*1.2</f>
        <v>18078</v>
      </c>
      <c r="G359" s="681"/>
      <c r="H359" s="406"/>
    </row>
    <row r="360" spans="1:8" s="353" customFormat="1" ht="16.5" thickBot="1">
      <c r="A360" s="638"/>
      <c r="B360" s="683" t="s">
        <v>2099</v>
      </c>
      <c r="C360" s="684">
        <f>'[1]Прайс без НДС'!C360*1.2</f>
        <v>21246</v>
      </c>
      <c r="D360" s="702">
        <f>'[1]Прайс без НДС'!D360*1.2</f>
        <v>21576</v>
      </c>
      <c r="E360" s="702">
        <f>'[1]Прайс без НДС'!E360*1.2</f>
        <v>21378</v>
      </c>
      <c r="F360" s="702">
        <f>'[1]Прайс без НДС'!F360*1.2</f>
        <v>21936</v>
      </c>
      <c r="G360" s="398"/>
      <c r="H360" s="692"/>
    </row>
    <row r="361" spans="1:8" s="353" customFormat="1" ht="16.5" thickBot="1">
      <c r="A361" s="638"/>
      <c r="B361" s="685" t="s">
        <v>2080</v>
      </c>
      <c r="C361" s="686" t="s">
        <v>1829</v>
      </c>
      <c r="D361" s="687" t="s">
        <v>1847</v>
      </c>
      <c r="E361" s="696" t="s">
        <v>1831</v>
      </c>
      <c r="F361" s="688" t="s">
        <v>2072</v>
      </c>
      <c r="G361" s="703"/>
      <c r="H361" s="704"/>
    </row>
    <row r="362" spans="1:8" s="353" customFormat="1" ht="15.75">
      <c r="A362" s="638"/>
      <c r="B362" s="676" t="s">
        <v>2100</v>
      </c>
      <c r="C362" s="677">
        <f>'[1]Прайс без НДС'!C362*1.2</f>
        <v>31170</v>
      </c>
      <c r="D362" s="700">
        <f>'[1]Прайс без НДС'!D362*1.2</f>
        <v>31890</v>
      </c>
      <c r="E362" s="700">
        <f>'[1]Прайс без НДС'!E362*1.2</f>
        <v>31308</v>
      </c>
      <c r="F362" s="700">
        <f>'[1]Прайс без НДС'!F362*1.2</f>
        <v>32616</v>
      </c>
      <c r="G362" s="385"/>
      <c r="H362" s="404"/>
    </row>
    <row r="363" spans="1:8" s="353" customFormat="1" ht="15.75">
      <c r="A363" s="638"/>
      <c r="B363" s="679" t="s">
        <v>2101</v>
      </c>
      <c r="C363" s="680">
        <f>'[1]Прайс без НДС'!C363*1.2</f>
        <v>33804</v>
      </c>
      <c r="D363" s="701">
        <f>'[1]Прайс без НДС'!D363*1.2</f>
        <v>34518</v>
      </c>
      <c r="E363" s="701">
        <f>'[1]Прайс без НДС'!E363*1.2</f>
        <v>33936</v>
      </c>
      <c r="F363" s="701">
        <f>'[1]Прайс без НДС'!F363*1.2</f>
        <v>35250</v>
      </c>
      <c r="G363" s="681"/>
      <c r="H363" s="406"/>
    </row>
    <row r="364" spans="1:8" s="353" customFormat="1" ht="15.75">
      <c r="A364" s="638"/>
      <c r="B364" s="679" t="s">
        <v>2102</v>
      </c>
      <c r="C364" s="705">
        <f>'[1]Прайс без НДС'!C364*1.2</f>
        <v>45318</v>
      </c>
      <c r="D364" s="705">
        <f>'[1]Прайс без НДС'!D364*1.2</f>
        <v>46656</v>
      </c>
      <c r="E364" s="706">
        <f>'[1]Прайс без НДС'!E364*1.2</f>
        <v>45606</v>
      </c>
      <c r="F364" s="705">
        <f>'[1]Прайс без НДС'!F364*1.2</f>
        <v>47946</v>
      </c>
      <c r="G364" s="681"/>
      <c r="H364" s="406"/>
    </row>
    <row r="365" spans="1:8" s="353" customFormat="1" ht="15.75">
      <c r="A365" s="638"/>
      <c r="B365" s="679" t="s">
        <v>2103</v>
      </c>
      <c r="C365" s="705">
        <f>'[1]Прайс без НДС'!C365*1.2</f>
        <v>53094</v>
      </c>
      <c r="D365" s="705">
        <f>'[1]Прайс без НДС'!D365*1.2</f>
        <v>54408</v>
      </c>
      <c r="E365" s="705">
        <f>'[1]Прайс без НДС'!E365*1.2</f>
        <v>53382</v>
      </c>
      <c r="F365" s="705">
        <f>'[1]Прайс без НДС'!F365*1.2</f>
        <v>55710</v>
      </c>
      <c r="G365" s="681"/>
      <c r="H365" s="406"/>
    </row>
    <row r="366" spans="1:8" s="353" customFormat="1" ht="15.75">
      <c r="A366" s="638"/>
      <c r="B366" s="679" t="s">
        <v>2104</v>
      </c>
      <c r="C366" s="705">
        <f>'[1]Прайс без НДС'!C366*1.2</f>
        <v>37338</v>
      </c>
      <c r="D366" s="706">
        <f>'[1]Прайс без НДС'!D366*1.2</f>
        <v>38250</v>
      </c>
      <c r="E366" s="706">
        <f>'[1]Прайс без НДС'!E366*1.2</f>
        <v>37476</v>
      </c>
      <c r="F366" s="706">
        <f>'[1]Прайс без НДС'!F366*1.2</f>
        <v>38964</v>
      </c>
      <c r="G366" s="681"/>
      <c r="H366" s="406"/>
    </row>
    <row r="367" spans="1:8" s="353" customFormat="1" ht="15.75">
      <c r="A367" s="638"/>
      <c r="B367" s="679" t="s">
        <v>2105</v>
      </c>
      <c r="C367" s="705">
        <f>'[1]Прайс без НДС'!C367*1.2</f>
        <v>42162</v>
      </c>
      <c r="D367" s="706">
        <f>'[1]Прайс без НДС'!D367*1.2</f>
        <v>43104</v>
      </c>
      <c r="E367" s="706">
        <f>'[1]Прайс без НДС'!E367*1.2</f>
        <v>42306</v>
      </c>
      <c r="F367" s="706">
        <f>'[1]Прайс без НДС'!F367*1.2</f>
        <v>43812</v>
      </c>
      <c r="G367" s="681"/>
      <c r="H367" s="406"/>
    </row>
    <row r="368" spans="1:8" s="568" customFormat="1" ht="15.75">
      <c r="A368" s="707"/>
      <c r="B368" s="679" t="s">
        <v>2106</v>
      </c>
      <c r="C368" s="705">
        <f>'[1]Прайс без НДС'!C368*1.2</f>
        <v>50190</v>
      </c>
      <c r="D368" s="705">
        <f>'[1]Прайс без НДС'!D368*1.2</f>
        <v>52290</v>
      </c>
      <c r="E368" s="706">
        <f>'[1]Прайс без НДС'!E368*1.2</f>
        <v>50466</v>
      </c>
      <c r="F368" s="705">
        <f>'[1]Прайс без НДС'!F368*1.2</f>
        <v>53022</v>
      </c>
      <c r="G368" s="681"/>
      <c r="H368" s="406"/>
    </row>
    <row r="369" spans="1:8">
      <c r="B369" s="679" t="s">
        <v>2107</v>
      </c>
      <c r="C369" s="705">
        <f>'[1]Прайс без НДС'!C369*1.2</f>
        <v>58386</v>
      </c>
      <c r="D369" s="705">
        <f>'[1]Прайс без НДС'!D369*1.2</f>
        <v>60498</v>
      </c>
      <c r="E369" s="706">
        <f>'[1]Прайс без НДС'!E369*1.2</f>
        <v>58662</v>
      </c>
      <c r="F369" s="705">
        <f>'[1]Прайс без НДС'!F369*1.2</f>
        <v>61212</v>
      </c>
      <c r="G369" s="681"/>
      <c r="H369" s="406"/>
    </row>
    <row r="370" spans="1:8">
      <c r="B370" s="679" t="s">
        <v>2108</v>
      </c>
      <c r="C370" s="708">
        <f>'[1]Прайс без НДС'!C370*1.2</f>
        <v>35100</v>
      </c>
      <c r="D370" s="709">
        <f>'[1]Прайс без НДС'!D370*1.2</f>
        <v>35742</v>
      </c>
      <c r="E370" s="709">
        <f>'[1]Прайс без НДС'!E370*1.2</f>
        <v>35244</v>
      </c>
      <c r="F370" s="709">
        <f>'[1]Прайс без НДС'!F370*1.2</f>
        <v>36414</v>
      </c>
      <c r="G370" s="681"/>
      <c r="H370" s="406"/>
    </row>
    <row r="371" spans="1:8">
      <c r="B371" s="679" t="s">
        <v>2109</v>
      </c>
      <c r="C371" s="708">
        <f>'[1]Прайс без НДС'!C371*1.2</f>
        <v>39588</v>
      </c>
      <c r="D371" s="709">
        <f>'[1]Прайс без НДС'!D371*1.2</f>
        <v>40236</v>
      </c>
      <c r="E371" s="709">
        <f>'[1]Прайс без НДС'!E371*1.2</f>
        <v>39726</v>
      </c>
      <c r="F371" s="709">
        <f>'[1]Прайс без НДС'!F371*1.2</f>
        <v>40872</v>
      </c>
      <c r="G371" s="681"/>
      <c r="H371" s="406"/>
    </row>
    <row r="372" spans="1:8">
      <c r="B372" s="679" t="s">
        <v>2110</v>
      </c>
      <c r="C372" s="708">
        <f>'[1]Прайс без НДС'!C372*1.2</f>
        <v>44808</v>
      </c>
      <c r="D372" s="709">
        <f>'[1]Прайс без НДС'!D372*1.2</f>
        <v>45678</v>
      </c>
      <c r="E372" s="709">
        <f>'[1]Прайс без НДС'!E372*1.2</f>
        <v>44958</v>
      </c>
      <c r="F372" s="709">
        <f>'[1]Прайс без НДС'!F372*1.2</f>
        <v>46362</v>
      </c>
      <c r="G372" s="681"/>
      <c r="H372" s="406"/>
    </row>
    <row r="373" spans="1:8" ht="15.75" thickBot="1">
      <c r="B373" s="683" t="s">
        <v>2111</v>
      </c>
      <c r="C373" s="710">
        <f>'[1]Прайс без НДС'!C373*1.2</f>
        <v>49194</v>
      </c>
      <c r="D373" s="476">
        <f>'[1]Прайс без НДС'!D373*1.2</f>
        <v>50106</v>
      </c>
      <c r="E373" s="476">
        <f>'[1]Прайс без НДС'!E373*1.2</f>
        <v>49344</v>
      </c>
      <c r="F373" s="476">
        <f>'[1]Прайс без НДС'!F373*1.2</f>
        <v>50790</v>
      </c>
      <c r="G373" s="398"/>
      <c r="H373" s="692"/>
    </row>
    <row r="374" spans="1:8">
      <c r="B374" s="711"/>
      <c r="C374" s="712"/>
      <c r="D374" s="694"/>
      <c r="E374" s="694"/>
      <c r="F374" s="694"/>
      <c r="G374" s="694"/>
      <c r="H374" s="454">
        <v>0</v>
      </c>
    </row>
    <row r="375" spans="1:8" ht="15.75" thickBot="1">
      <c r="B375" s="713" t="s">
        <v>2112</v>
      </c>
      <c r="C375" s="713"/>
      <c r="D375" s="480"/>
      <c r="E375" s="480"/>
      <c r="F375" s="480"/>
      <c r="G375" s="480"/>
      <c r="H375" s="454">
        <v>0</v>
      </c>
    </row>
    <row r="376" spans="1:8" ht="15.75" thickBot="1">
      <c r="B376" s="863" t="s">
        <v>2113</v>
      </c>
      <c r="C376" s="884"/>
      <c r="D376" s="884"/>
      <c r="E376" s="884"/>
      <c r="F376" s="884"/>
      <c r="G376" s="884"/>
      <c r="H376" s="886"/>
    </row>
    <row r="377" spans="1:8" s="374" customFormat="1">
      <c r="A377" s="373"/>
      <c r="B377" s="551" t="s">
        <v>2114</v>
      </c>
      <c r="C377" s="552"/>
      <c r="D377" s="640"/>
      <c r="E377" s="640"/>
      <c r="F377" s="640"/>
      <c r="G377" s="640"/>
      <c r="H377" s="526">
        <f>'[1]Прайс без НДС'!H377*1.2</f>
        <v>5166</v>
      </c>
    </row>
    <row r="378" spans="1:8" s="374" customFormat="1">
      <c r="A378" s="373"/>
      <c r="B378" s="387" t="s">
        <v>2115</v>
      </c>
      <c r="C378" s="554"/>
      <c r="D378" s="642"/>
      <c r="E378" s="642"/>
      <c r="F378" s="642"/>
      <c r="G378" s="642"/>
      <c r="H378" s="529">
        <f>'[1]Прайс без НДС'!H378*1.2</f>
        <v>10080</v>
      </c>
    </row>
    <row r="379" spans="1:8" s="374" customFormat="1" ht="15.75" thickBot="1">
      <c r="A379" s="373"/>
      <c r="B379" s="560" t="s">
        <v>2116</v>
      </c>
      <c r="C379" s="561"/>
      <c r="D379" s="644"/>
      <c r="E379" s="644"/>
      <c r="F379" s="644"/>
      <c r="G379" s="644"/>
      <c r="H379" s="563">
        <f>'[1]Прайс без НДС'!H379*1.2</f>
        <v>228</v>
      </c>
    </row>
    <row r="380" spans="1:8" s="374" customFormat="1" ht="15.75" thickBot="1">
      <c r="A380" s="373"/>
      <c r="B380" s="880" t="s">
        <v>2117</v>
      </c>
      <c r="C380" s="881"/>
      <c r="D380" s="881"/>
      <c r="E380" s="881"/>
      <c r="F380" s="881"/>
      <c r="G380" s="881"/>
      <c r="H380" s="882"/>
    </row>
    <row r="381" spans="1:8" s="374" customFormat="1">
      <c r="A381" s="373"/>
      <c r="B381" s="551" t="s">
        <v>2118</v>
      </c>
      <c r="C381" s="552"/>
      <c r="D381" s="640"/>
      <c r="E381" s="640"/>
      <c r="F381" s="640"/>
      <c r="G381" s="640"/>
      <c r="H381" s="526">
        <f>'[1]Прайс без НДС'!H381*1.2</f>
        <v>1002</v>
      </c>
    </row>
    <row r="382" spans="1:8" s="374" customFormat="1" ht="15.75" thickBot="1">
      <c r="A382" s="373"/>
      <c r="B382" s="714" t="s">
        <v>2119</v>
      </c>
      <c r="C382" s="512"/>
      <c r="D382" s="570"/>
      <c r="E382" s="570"/>
      <c r="F382" s="570"/>
      <c r="G382" s="570"/>
      <c r="H382" s="715">
        <f>'[1]Прайс без НДС'!H382*1.2</f>
        <v>5514</v>
      </c>
    </row>
    <row r="383" spans="1:8" s="374" customFormat="1" ht="15.75" thickBot="1">
      <c r="A383" s="373"/>
      <c r="B383" s="887" t="s">
        <v>2120</v>
      </c>
      <c r="C383" s="888"/>
      <c r="D383" s="888"/>
      <c r="E383" s="888"/>
      <c r="F383" s="888"/>
      <c r="G383" s="888"/>
      <c r="H383" s="889"/>
    </row>
    <row r="384" spans="1:8" s="374" customFormat="1">
      <c r="A384" s="373"/>
      <c r="B384" s="551" t="s">
        <v>2121</v>
      </c>
      <c r="C384" s="552"/>
      <c r="D384" s="640"/>
      <c r="E384" s="640"/>
      <c r="F384" s="640"/>
      <c r="G384" s="716"/>
      <c r="H384" s="526">
        <f>'[1]Прайс без НДС'!H384*1.2</f>
        <v>906</v>
      </c>
    </row>
    <row r="385" spans="1:8" s="374" customFormat="1">
      <c r="A385" s="420"/>
      <c r="B385" s="387" t="s">
        <v>2122</v>
      </c>
      <c r="C385" s="554"/>
      <c r="D385" s="642"/>
      <c r="E385" s="642"/>
      <c r="F385" s="642"/>
      <c r="G385" s="717"/>
      <c r="H385" s="529">
        <f>'[1]Прайс без НДС'!H385*1.2</f>
        <v>1620</v>
      </c>
    </row>
    <row r="386" spans="1:8" s="490" customFormat="1">
      <c r="A386" s="373"/>
      <c r="B386" s="387" t="s">
        <v>2123</v>
      </c>
      <c r="C386" s="554"/>
      <c r="D386" s="642"/>
      <c r="E386" s="642"/>
      <c r="F386" s="642"/>
      <c r="G386" s="717"/>
      <c r="H386" s="529">
        <f>'[1]Прайс без НДС'!H386*1.2</f>
        <v>3150</v>
      </c>
    </row>
    <row r="387" spans="1:8" s="490" customFormat="1">
      <c r="A387" s="373"/>
      <c r="B387" s="387" t="s">
        <v>2124</v>
      </c>
      <c r="C387" s="554"/>
      <c r="D387" s="642"/>
      <c r="E387" s="642"/>
      <c r="F387" s="642"/>
      <c r="G387" s="717"/>
      <c r="H387" s="529">
        <f>'[1]Прайс без НДС'!H387*1.2</f>
        <v>5100</v>
      </c>
    </row>
    <row r="388" spans="1:8" s="490" customFormat="1">
      <c r="A388" s="373"/>
      <c r="B388" s="387" t="s">
        <v>2125</v>
      </c>
      <c r="C388" s="554"/>
      <c r="D388" s="642"/>
      <c r="E388" s="642"/>
      <c r="F388" s="642"/>
      <c r="G388" s="717"/>
      <c r="H388" s="529">
        <f>'[1]Прайс без НДС'!H388*1.2</f>
        <v>648</v>
      </c>
    </row>
    <row r="389" spans="1:8" s="490" customFormat="1" ht="15.75" thickBot="1">
      <c r="A389" s="373"/>
      <c r="B389" s="560" t="s">
        <v>2126</v>
      </c>
      <c r="C389" s="561"/>
      <c r="D389" s="644"/>
      <c r="E389" s="644"/>
      <c r="F389" s="644"/>
      <c r="G389" s="718"/>
      <c r="H389" s="563">
        <f>'[1]Прайс без НДС'!H389*1.2</f>
        <v>786</v>
      </c>
    </row>
    <row r="390" spans="1:8" s="490" customFormat="1" ht="15.75" thickBot="1">
      <c r="A390" s="373"/>
      <c r="B390" s="589" t="s">
        <v>2127</v>
      </c>
      <c r="C390" s="590"/>
      <c r="D390" s="591"/>
      <c r="E390" s="591"/>
      <c r="F390" s="591"/>
      <c r="G390" s="592"/>
      <c r="H390" s="593">
        <f>'[1]Прайс без НДС'!H390*1.2</f>
        <v>2382</v>
      </c>
    </row>
    <row r="391" spans="1:8" s="490" customFormat="1">
      <c r="A391" s="373"/>
      <c r="B391" s="550"/>
      <c r="C391" s="550"/>
      <c r="D391" s="550"/>
      <c r="E391" s="550"/>
      <c r="F391" s="550"/>
      <c r="G391" s="550"/>
      <c r="H391" s="454">
        <v>0</v>
      </c>
    </row>
    <row r="392" spans="1:8" s="490" customFormat="1" ht="15.75" thickBot="1">
      <c r="A392" s="373"/>
      <c r="B392" s="668" t="s">
        <v>2128</v>
      </c>
      <c r="C392" s="668"/>
      <c r="D392" s="550"/>
      <c r="E392" s="550"/>
      <c r="F392" s="550"/>
      <c r="G392" s="719"/>
      <c r="H392" s="454">
        <v>0</v>
      </c>
    </row>
    <row r="393" spans="1:8" s="490" customFormat="1" ht="15.75" thickBot="1">
      <c r="A393" s="373"/>
      <c r="B393" s="863" t="s">
        <v>2129</v>
      </c>
      <c r="C393" s="884"/>
      <c r="D393" s="884"/>
      <c r="E393" s="884"/>
      <c r="F393" s="884"/>
      <c r="G393" s="884"/>
      <c r="H393" s="886"/>
    </row>
    <row r="394" spans="1:8">
      <c r="B394" s="720" t="s">
        <v>2130</v>
      </c>
      <c r="C394" s="545"/>
      <c r="D394" s="721"/>
      <c r="E394" s="721"/>
      <c r="F394" s="721"/>
      <c r="G394" s="721"/>
      <c r="H394" s="722">
        <f>'[1]Прайс без НДС'!H394*1.2</f>
        <v>2800.7999999999997</v>
      </c>
    </row>
    <row r="395" spans="1:8" s="490" customFormat="1">
      <c r="A395" s="373"/>
      <c r="B395" s="723" t="s">
        <v>2131</v>
      </c>
      <c r="C395" s="724"/>
      <c r="D395" s="725"/>
      <c r="E395" s="725"/>
      <c r="F395" s="725"/>
      <c r="G395" s="725"/>
      <c r="H395" s="722">
        <f>'[1]Прайс без НДС'!H395*1.2</f>
        <v>3465</v>
      </c>
    </row>
    <row r="396" spans="1:8">
      <c r="B396" s="723" t="s">
        <v>2132</v>
      </c>
      <c r="C396" s="724"/>
      <c r="D396" s="725"/>
      <c r="E396" s="725"/>
      <c r="F396" s="725"/>
      <c r="G396" s="725"/>
      <c r="H396" s="722">
        <f>'[1]Прайс без НДС'!H396*1.2</f>
        <v>3465</v>
      </c>
    </row>
    <row r="397" spans="1:8">
      <c r="B397" s="723" t="s">
        <v>2133</v>
      </c>
      <c r="C397" s="724"/>
      <c r="D397" s="725"/>
      <c r="E397" s="725"/>
      <c r="F397" s="725"/>
      <c r="G397" s="725"/>
      <c r="H397" s="722">
        <f>'[1]Прайс без НДС'!H397*1.2</f>
        <v>2199.9959999999996</v>
      </c>
    </row>
    <row r="398" spans="1:8">
      <c r="B398" s="727" t="s">
        <v>2134</v>
      </c>
      <c r="C398" s="728"/>
      <c r="D398" s="729"/>
      <c r="E398" s="729"/>
      <c r="F398" s="729"/>
      <c r="G398" s="729"/>
      <c r="H398" s="722" t="s">
        <v>1844</v>
      </c>
    </row>
    <row r="399" spans="1:8" s="490" customFormat="1" ht="15.75" thickBot="1">
      <c r="A399" s="373"/>
      <c r="B399" s="730" t="s">
        <v>2135</v>
      </c>
      <c r="C399" s="731"/>
      <c r="D399" s="732"/>
      <c r="E399" s="732"/>
      <c r="F399" s="732"/>
      <c r="G399" s="732"/>
      <c r="H399" s="722">
        <f>'[1]Прайс без НДС'!H399*1.2</f>
        <v>4002</v>
      </c>
    </row>
    <row r="400" spans="1:8" s="490" customFormat="1" ht="15.75" thickBot="1">
      <c r="A400" s="373"/>
      <c r="B400" s="895" t="s">
        <v>2136</v>
      </c>
      <c r="C400" s="896"/>
      <c r="D400" s="896"/>
      <c r="E400" s="896"/>
      <c r="F400" s="733" t="s">
        <v>2137</v>
      </c>
      <c r="G400" s="734" t="s">
        <v>2138</v>
      </c>
      <c r="H400" s="734" t="s">
        <v>2139</v>
      </c>
    </row>
    <row r="401" spans="2:8">
      <c r="B401" s="720" t="s">
        <v>2140</v>
      </c>
      <c r="C401" s="545"/>
      <c r="D401" s="545"/>
      <c r="E401" s="545"/>
      <c r="F401" s="547">
        <f>'[1]Прайс без НДС'!F401*1.2</f>
        <v>4158</v>
      </c>
      <c r="G401" s="547">
        <f>'[1]Прайс без НДС'!G401*1.2</f>
        <v>4284</v>
      </c>
      <c r="H401" s="547"/>
    </row>
    <row r="402" spans="2:8" ht="15.75" thickBot="1">
      <c r="B402" s="730" t="s">
        <v>2141</v>
      </c>
      <c r="C402" s="731"/>
      <c r="D402" s="731"/>
      <c r="E402" s="731"/>
      <c r="F402" s="735">
        <f>'[1]Прайс без НДС'!F402*1.2</f>
        <v>7486</v>
      </c>
      <c r="G402" s="735">
        <f>'[1]Прайс без НДС'!G402*1.2</f>
        <v>7636</v>
      </c>
      <c r="H402" s="735">
        <f>'[1]Прайс без НДС'!H402*1.2</f>
        <v>7792</v>
      </c>
    </row>
    <row r="403" spans="2:8" ht="15.75" thickBot="1">
      <c r="B403" s="897" t="s">
        <v>2142</v>
      </c>
      <c r="C403" s="898"/>
      <c r="D403" s="898"/>
      <c r="E403" s="898"/>
      <c r="F403" s="898"/>
      <c r="G403" s="898"/>
      <c r="H403" s="899"/>
    </row>
    <row r="404" spans="2:8" ht="15.75" thickBot="1">
      <c r="B404" s="736"/>
      <c r="C404" s="737"/>
      <c r="D404" s="738" t="s">
        <v>2143</v>
      </c>
      <c r="E404" s="738" t="s">
        <v>2144</v>
      </c>
      <c r="F404" s="738" t="s">
        <v>2145</v>
      </c>
      <c r="G404" s="739" t="s">
        <v>2146</v>
      </c>
      <c r="H404" s="740">
        <v>0</v>
      </c>
    </row>
    <row r="405" spans="2:8" ht="15.75" thickBot="1">
      <c r="B405" s="741" t="s">
        <v>2147</v>
      </c>
      <c r="C405" s="742"/>
      <c r="D405" s="743">
        <f>'[1]Прайс без НДС'!D405*1.2</f>
        <v>6696</v>
      </c>
      <c r="E405" s="743">
        <f>'[1]Прайс без НДС'!E405*1.2</f>
        <v>6846</v>
      </c>
      <c r="F405" s="743">
        <f>'[1]Прайс без НДС'!F405*1.2</f>
        <v>6822</v>
      </c>
      <c r="G405" s="744">
        <f>'[1]Прайс без НДС'!G405*1.2</f>
        <v>6720</v>
      </c>
      <c r="H405" s="740"/>
    </row>
    <row r="406" spans="2:8">
      <c r="B406" s="480"/>
      <c r="C406" s="480"/>
      <c r="D406" s="649"/>
      <c r="E406" s="649"/>
      <c r="F406" s="649"/>
      <c r="G406" s="649"/>
      <c r="H406" s="454">
        <v>0</v>
      </c>
    </row>
    <row r="407" spans="2:8" ht="15.75" thickBot="1">
      <c r="B407" s="645" t="s">
        <v>2148</v>
      </c>
      <c r="C407" s="645"/>
      <c r="D407" s="650"/>
      <c r="E407" s="650"/>
      <c r="F407" s="650"/>
      <c r="G407" s="650"/>
      <c r="H407" s="454">
        <v>0</v>
      </c>
    </row>
    <row r="408" spans="2:8" ht="15.75" thickBot="1">
      <c r="B408" s="880" t="s">
        <v>2149</v>
      </c>
      <c r="C408" s="881"/>
      <c r="D408" s="881"/>
      <c r="E408" s="881"/>
      <c r="F408" s="881"/>
      <c r="G408" s="881"/>
      <c r="H408" s="882"/>
    </row>
    <row r="409" spans="2:8">
      <c r="B409" s="745" t="s">
        <v>2150</v>
      </c>
      <c r="C409" s="746"/>
      <c r="D409" s="545"/>
      <c r="E409" s="545"/>
      <c r="F409" s="545"/>
      <c r="G409" s="545"/>
      <c r="H409" s="547">
        <f>'[1]Прайс без НДС'!H409*1.2</f>
        <v>3660</v>
      </c>
    </row>
    <row r="410" spans="2:8">
      <c r="B410" s="747" t="s">
        <v>2151</v>
      </c>
      <c r="C410" s="748"/>
      <c r="D410" s="724"/>
      <c r="E410" s="724"/>
      <c r="F410" s="724"/>
      <c r="G410" s="724"/>
      <c r="H410" s="722">
        <f>'[1]Прайс без НДС'!H410*1.2</f>
        <v>3900</v>
      </c>
    </row>
    <row r="411" spans="2:8">
      <c r="B411" s="747" t="s">
        <v>2152</v>
      </c>
      <c r="C411" s="748"/>
      <c r="D411" s="724"/>
      <c r="E411" s="724"/>
      <c r="F411" s="724"/>
      <c r="G411" s="724"/>
      <c r="H411" s="722">
        <f>'[1]Прайс без НДС'!H411*1.2</f>
        <v>3660</v>
      </c>
    </row>
    <row r="412" spans="2:8">
      <c r="B412" s="747" t="s">
        <v>2153</v>
      </c>
      <c r="C412" s="748"/>
      <c r="D412" s="724"/>
      <c r="E412" s="724"/>
      <c r="F412" s="724"/>
      <c r="G412" s="724"/>
      <c r="H412" s="722" t="s">
        <v>2154</v>
      </c>
    </row>
    <row r="413" spans="2:8">
      <c r="B413" s="747" t="s">
        <v>2155</v>
      </c>
      <c r="C413" s="748"/>
      <c r="D413" s="724"/>
      <c r="E413" s="724"/>
      <c r="F413" s="724"/>
      <c r="G413" s="724"/>
      <c r="H413" s="722">
        <f>'[1]Прайс без НДС'!H413*1.2</f>
        <v>5880</v>
      </c>
    </row>
    <row r="414" spans="2:8">
      <c r="B414" s="747" t="s">
        <v>2156</v>
      </c>
      <c r="C414" s="748"/>
      <c r="D414" s="724"/>
      <c r="E414" s="724"/>
      <c r="F414" s="724"/>
      <c r="G414" s="724"/>
      <c r="H414" s="722">
        <f>'[1]Прайс без НДС'!H414*1.2</f>
        <v>6000</v>
      </c>
    </row>
    <row r="415" spans="2:8" ht="15.75" thickBot="1">
      <c r="B415" s="749" t="s">
        <v>2157</v>
      </c>
      <c r="C415" s="750"/>
      <c r="D415" s="731"/>
      <c r="E415" s="731"/>
      <c r="F415" s="731"/>
      <c r="G415" s="731"/>
      <c r="H415" s="735">
        <f>'[1]Прайс без НДС'!H415*1.2</f>
        <v>6120</v>
      </c>
    </row>
    <row r="416" spans="2:8" ht="15.75" thickBot="1">
      <c r="B416" s="863" t="s">
        <v>2158</v>
      </c>
      <c r="C416" s="884"/>
      <c r="D416" s="884"/>
      <c r="E416" s="884"/>
      <c r="F416" s="884"/>
      <c r="G416" s="884"/>
      <c r="H416" s="886"/>
    </row>
    <row r="417" spans="1:8">
      <c r="B417" s="751" t="s">
        <v>2159</v>
      </c>
      <c r="C417" s="752"/>
      <c r="D417" s="753"/>
      <c r="E417" s="752"/>
      <c r="F417" s="752"/>
      <c r="G417" s="752"/>
      <c r="H417" s="722" t="s">
        <v>1844</v>
      </c>
    </row>
    <row r="418" spans="1:8" s="353" customFormat="1" ht="15.75">
      <c r="A418" s="638"/>
      <c r="B418" s="747" t="s">
        <v>2160</v>
      </c>
      <c r="C418" s="748"/>
      <c r="D418" s="724"/>
      <c r="E418" s="748"/>
      <c r="F418" s="748"/>
      <c r="G418" s="748"/>
      <c r="H418" s="722">
        <f>'[1]Прайс без НДС'!H418*1.2</f>
        <v>3660</v>
      </c>
    </row>
    <row r="419" spans="1:8">
      <c r="B419" s="747" t="s">
        <v>2161</v>
      </c>
      <c r="C419" s="748"/>
      <c r="D419" s="724"/>
      <c r="E419" s="748"/>
      <c r="F419" s="748"/>
      <c r="G419" s="748"/>
      <c r="H419" s="722">
        <f>'[1]Прайс без НДС'!H419*1.2</f>
        <v>4200</v>
      </c>
    </row>
    <row r="420" spans="1:8">
      <c r="B420" s="747" t="s">
        <v>2162</v>
      </c>
      <c r="C420" s="748"/>
      <c r="D420" s="724"/>
      <c r="E420" s="748"/>
      <c r="F420" s="748"/>
      <c r="G420" s="748"/>
      <c r="H420" s="722">
        <f>'[1]Прайс без НДС'!H420*1.2</f>
        <v>3840</v>
      </c>
    </row>
    <row r="421" spans="1:8">
      <c r="B421" s="747" t="s">
        <v>2163</v>
      </c>
      <c r="C421" s="748"/>
      <c r="D421" s="724"/>
      <c r="E421" s="748"/>
      <c r="F421" s="748"/>
      <c r="G421" s="748"/>
      <c r="H421" s="722">
        <f>'[1]Прайс без НДС'!H421*1.2</f>
        <v>3660</v>
      </c>
    </row>
    <row r="422" spans="1:8">
      <c r="B422" s="747" t="s">
        <v>2164</v>
      </c>
      <c r="C422" s="748"/>
      <c r="D422" s="724"/>
      <c r="E422" s="748"/>
      <c r="F422" s="748"/>
      <c r="G422" s="748"/>
      <c r="H422" s="722">
        <f>'[1]Прайс без НДС'!H422*1.2</f>
        <v>3900</v>
      </c>
    </row>
    <row r="423" spans="1:8">
      <c r="B423" s="747" t="s">
        <v>2165</v>
      </c>
      <c r="C423" s="748"/>
      <c r="D423" s="724"/>
      <c r="E423" s="748"/>
      <c r="F423" s="748"/>
      <c r="G423" s="748"/>
      <c r="H423" s="722">
        <f>'[1]Прайс без НДС'!H423*1.2</f>
        <v>3840</v>
      </c>
    </row>
    <row r="424" spans="1:8">
      <c r="B424" s="747" t="s">
        <v>2166</v>
      </c>
      <c r="C424" s="748"/>
      <c r="D424" s="724"/>
      <c r="E424" s="748"/>
      <c r="F424" s="748"/>
      <c r="G424" s="748"/>
      <c r="H424" s="722">
        <f>'[1]Прайс без НДС'!H424*1.2</f>
        <v>4200</v>
      </c>
    </row>
    <row r="425" spans="1:8">
      <c r="B425" s="747" t="s">
        <v>2167</v>
      </c>
      <c r="C425" s="748"/>
      <c r="D425" s="724"/>
      <c r="E425" s="748"/>
      <c r="F425" s="748"/>
      <c r="G425" s="748"/>
      <c r="H425" s="722">
        <f>'[1]Прайс без НДС'!H425*1.2</f>
        <v>3840</v>
      </c>
    </row>
    <row r="426" spans="1:8" s="490" customFormat="1" ht="15.75" thickBot="1">
      <c r="A426" s="481"/>
      <c r="B426" s="747" t="s">
        <v>2168</v>
      </c>
      <c r="C426" s="726"/>
      <c r="D426" s="750"/>
      <c r="E426" s="750"/>
      <c r="F426" s="750"/>
      <c r="G426" s="750"/>
      <c r="H426" s="722">
        <f>'[1]Прайс без НДС'!H426*1.2</f>
        <v>4080</v>
      </c>
    </row>
    <row r="427" spans="1:8" s="490" customFormat="1" ht="15.75" thickBot="1">
      <c r="A427" s="420"/>
      <c r="B427" s="880" t="s">
        <v>2169</v>
      </c>
      <c r="C427" s="881"/>
      <c r="D427" s="881"/>
      <c r="E427" s="881"/>
      <c r="F427" s="881"/>
      <c r="G427" s="881"/>
      <c r="H427" s="882"/>
    </row>
    <row r="428" spans="1:8" s="490" customFormat="1">
      <c r="A428" s="420"/>
      <c r="B428" s="754" t="s">
        <v>2170</v>
      </c>
      <c r="C428" s="746"/>
      <c r="D428" s="545"/>
      <c r="E428" s="545"/>
      <c r="F428" s="545"/>
      <c r="G428" s="746"/>
      <c r="H428" s="547" t="s">
        <v>1844</v>
      </c>
    </row>
    <row r="429" spans="1:8">
      <c r="B429" s="747" t="s">
        <v>2171</v>
      </c>
      <c r="C429" s="748"/>
      <c r="D429" s="724"/>
      <c r="E429" s="724"/>
      <c r="F429" s="724"/>
      <c r="G429" s="748"/>
      <c r="H429" s="722" t="s">
        <v>1844</v>
      </c>
    </row>
    <row r="430" spans="1:8">
      <c r="B430" s="747" t="s">
        <v>2172</v>
      </c>
      <c r="C430" s="748"/>
      <c r="D430" s="724"/>
      <c r="E430" s="724"/>
      <c r="F430" s="724"/>
      <c r="G430" s="748"/>
      <c r="H430" s="722">
        <f>'[1]Прайс без НДС'!H430*1.2</f>
        <v>1080</v>
      </c>
    </row>
    <row r="431" spans="1:8">
      <c r="B431" s="747" t="s">
        <v>2173</v>
      </c>
      <c r="C431" s="748"/>
      <c r="D431" s="724"/>
      <c r="E431" s="724"/>
      <c r="F431" s="724"/>
      <c r="G431" s="748"/>
      <c r="H431" s="722">
        <f>'[1]Прайс без НДС'!H431*1.2</f>
        <v>1260</v>
      </c>
    </row>
    <row r="432" spans="1:8" s="353" customFormat="1" ht="15.75">
      <c r="A432" s="373"/>
      <c r="B432" s="747" t="s">
        <v>2174</v>
      </c>
      <c r="C432" s="748"/>
      <c r="D432" s="724"/>
      <c r="E432" s="724"/>
      <c r="F432" s="724"/>
      <c r="G432" s="748"/>
      <c r="H432" s="722">
        <f>'[1]Прайс без НДС'!H432*1.2</f>
        <v>2178</v>
      </c>
    </row>
    <row r="433" spans="1:8" s="490" customFormat="1">
      <c r="A433" s="373"/>
      <c r="B433" s="747" t="s">
        <v>2175</v>
      </c>
      <c r="C433" s="748"/>
      <c r="D433" s="724"/>
      <c r="E433" s="724"/>
      <c r="F433" s="724"/>
      <c r="G433" s="748"/>
      <c r="H433" s="722">
        <f>'[1]Прайс без НДС'!H433*1.2</f>
        <v>2616</v>
      </c>
    </row>
    <row r="434" spans="1:8" s="353" customFormat="1" ht="15.75" customHeight="1" thickBot="1">
      <c r="A434" s="373"/>
      <c r="B434" s="747" t="s">
        <v>2176</v>
      </c>
      <c r="C434" s="726"/>
      <c r="D434" s="750"/>
      <c r="E434" s="750"/>
      <c r="F434" s="750"/>
      <c r="G434" s="750"/>
      <c r="H434" s="735" t="s">
        <v>1844</v>
      </c>
    </row>
    <row r="435" spans="1:8" s="490" customFormat="1" ht="15.75" thickBot="1">
      <c r="A435" s="638"/>
      <c r="B435" s="880" t="s">
        <v>2177</v>
      </c>
      <c r="C435" s="881"/>
      <c r="D435" s="881"/>
      <c r="E435" s="881"/>
      <c r="F435" s="881"/>
      <c r="G435" s="881"/>
      <c r="H435" s="889"/>
    </row>
    <row r="436" spans="1:8">
      <c r="B436" s="551" t="s">
        <v>2178</v>
      </c>
      <c r="C436" s="552"/>
      <c r="D436" s="640"/>
      <c r="E436" s="640"/>
      <c r="F436" s="640"/>
      <c r="G436" s="552"/>
      <c r="H436" s="537">
        <f>'[1]Прайс без НДС'!H436*1.2</f>
        <v>105.6</v>
      </c>
    </row>
    <row r="437" spans="1:8" ht="15.75" thickBot="1">
      <c r="B437" s="714" t="s">
        <v>2179</v>
      </c>
      <c r="C437" s="512"/>
      <c r="D437" s="570"/>
      <c r="E437" s="570"/>
      <c r="F437" s="570"/>
      <c r="G437" s="512"/>
      <c r="H437" s="535">
        <f>'[1]Прайс без НДС'!H437*1.2</f>
        <v>52.8</v>
      </c>
    </row>
    <row r="438" spans="1:8" ht="15.75" thickBot="1">
      <c r="B438" s="890" t="s">
        <v>2180</v>
      </c>
      <c r="C438" s="891"/>
      <c r="D438" s="891"/>
      <c r="E438" s="891"/>
      <c r="F438" s="891"/>
      <c r="G438" s="891"/>
      <c r="H438" s="892"/>
    </row>
    <row r="439" spans="1:8" ht="15.75" thickBot="1">
      <c r="B439" s="755" t="s">
        <v>2181</v>
      </c>
      <c r="C439" s="756"/>
      <c r="D439" s="757"/>
      <c r="E439" s="757"/>
      <c r="F439" s="757"/>
      <c r="G439" s="756"/>
      <c r="H439" s="722">
        <f>'[1]Прайс без НДС'!H439*1.2</f>
        <v>456</v>
      </c>
    </row>
    <row r="440" spans="1:8" ht="15.75" thickBot="1">
      <c r="B440" s="863" t="s">
        <v>2182</v>
      </c>
      <c r="C440" s="884"/>
      <c r="D440" s="884"/>
      <c r="E440" s="884"/>
      <c r="F440" s="884"/>
      <c r="G440" s="884"/>
      <c r="H440" s="886"/>
    </row>
    <row r="441" spans="1:8" ht="16.5" thickBot="1">
      <c r="B441" s="755" t="s">
        <v>2183</v>
      </c>
      <c r="C441" s="756"/>
      <c r="D441" s="757"/>
      <c r="E441" s="757"/>
      <c r="F441" s="757"/>
      <c r="G441" s="758"/>
      <c r="H441" s="759" t="s">
        <v>1844</v>
      </c>
    </row>
    <row r="442" spans="1:8">
      <c r="B442" s="650"/>
      <c r="C442" s="650"/>
      <c r="D442" s="650"/>
      <c r="E442" s="650"/>
      <c r="F442" s="650"/>
      <c r="G442" s="650"/>
      <c r="H442" s="454">
        <v>0</v>
      </c>
    </row>
    <row r="443" spans="1:8" ht="15.75" thickBot="1">
      <c r="B443" s="645" t="s">
        <v>2184</v>
      </c>
      <c r="C443" s="645"/>
      <c r="D443" s="650"/>
      <c r="E443" s="650"/>
      <c r="F443" s="650"/>
      <c r="G443" s="650"/>
      <c r="H443" s="454">
        <v>0</v>
      </c>
    </row>
    <row r="444" spans="1:8" ht="15.75" thickBot="1">
      <c r="B444" s="880" t="s">
        <v>2185</v>
      </c>
      <c r="C444" s="881"/>
      <c r="D444" s="881"/>
      <c r="E444" s="881"/>
      <c r="F444" s="881"/>
      <c r="G444" s="881"/>
      <c r="H444" s="882"/>
    </row>
    <row r="445" spans="1:8">
      <c r="B445" s="760" t="s">
        <v>2186</v>
      </c>
      <c r="C445" s="748"/>
      <c r="D445" s="748"/>
      <c r="E445" s="748"/>
      <c r="F445" s="748"/>
      <c r="G445" s="748"/>
      <c r="H445" s="547">
        <f>'[1]Прайс без НДС'!H445*1.2</f>
        <v>12810</v>
      </c>
    </row>
    <row r="446" spans="1:8">
      <c r="B446" s="760" t="s">
        <v>2187</v>
      </c>
      <c r="C446" s="748"/>
      <c r="D446" s="748"/>
      <c r="E446" s="748"/>
      <c r="F446" s="748"/>
      <c r="G446" s="748"/>
      <c r="H446" s="722">
        <f>'[1]Прайс без НДС'!H446*1.2</f>
        <v>22794</v>
      </c>
    </row>
    <row r="447" spans="1:8" ht="15.75" thickBot="1">
      <c r="B447" s="760" t="s">
        <v>2188</v>
      </c>
      <c r="C447" s="748"/>
      <c r="D447" s="748"/>
      <c r="E447" s="748"/>
      <c r="F447" s="748"/>
      <c r="G447" s="748"/>
      <c r="H447" s="735" t="s">
        <v>1844</v>
      </c>
    </row>
    <row r="448" spans="1:8" ht="15.75" thickBot="1">
      <c r="B448" s="887" t="s">
        <v>2189</v>
      </c>
      <c r="C448" s="888"/>
      <c r="D448" s="888"/>
      <c r="E448" s="888"/>
      <c r="F448" s="888"/>
      <c r="G448" s="888"/>
      <c r="H448" s="889"/>
    </row>
    <row r="449" spans="2:8">
      <c r="B449" s="551" t="s">
        <v>2190</v>
      </c>
      <c r="C449" s="552"/>
      <c r="D449" s="761"/>
      <c r="E449" s="761"/>
      <c r="F449" s="761"/>
      <c r="G449" s="762"/>
      <c r="H449" s="537">
        <f>'[1]Прайс без НДС'!H449*1.2</f>
        <v>14490</v>
      </c>
    </row>
    <row r="450" spans="2:8">
      <c r="B450" s="747" t="s">
        <v>2191</v>
      </c>
      <c r="C450" s="748"/>
      <c r="D450" s="748"/>
      <c r="E450" s="748"/>
      <c r="F450" s="748"/>
      <c r="G450" s="763"/>
      <c r="H450" s="722">
        <f>'[1]Прайс без НДС'!H450*1.2</f>
        <v>10386</v>
      </c>
    </row>
    <row r="451" spans="2:8" ht="15.75" thickBot="1">
      <c r="B451" s="749" t="s">
        <v>2192</v>
      </c>
      <c r="C451" s="750"/>
      <c r="D451" s="750"/>
      <c r="E451" s="750"/>
      <c r="F451" s="750"/>
      <c r="G451" s="764"/>
      <c r="H451" s="735">
        <f>'[1]Прайс без НДС'!H451*1.2</f>
        <v>9450</v>
      </c>
    </row>
    <row r="452" spans="2:8">
      <c r="H452" s="454">
        <v>0</v>
      </c>
    </row>
    <row r="453" spans="2:8" ht="15.75" thickBot="1">
      <c r="B453" s="645" t="s">
        <v>2193</v>
      </c>
      <c r="H453" s="454">
        <v>0</v>
      </c>
    </row>
    <row r="454" spans="2:8" ht="15.75" thickBot="1">
      <c r="B454" s="880" t="s">
        <v>2194</v>
      </c>
      <c r="C454" s="881"/>
      <c r="D454" s="881"/>
      <c r="E454" s="881"/>
      <c r="F454" s="881"/>
      <c r="G454" s="881"/>
      <c r="H454" s="882"/>
    </row>
    <row r="455" spans="2:8" ht="15.75" thickBot="1">
      <c r="B455" s="765" t="s">
        <v>2195</v>
      </c>
      <c r="C455" s="766"/>
      <c r="D455" s="767"/>
      <c r="E455" s="767"/>
      <c r="F455" s="767"/>
      <c r="G455" s="767"/>
      <c r="H455" s="666">
        <f>'[1]Прайс без НДС'!H455*1.2</f>
        <v>849.6</v>
      </c>
    </row>
    <row r="456" spans="2:8">
      <c r="B456" s="480"/>
      <c r="C456" s="480"/>
      <c r="D456" s="550"/>
      <c r="E456" s="550"/>
      <c r="F456" s="550"/>
      <c r="G456" s="550"/>
      <c r="H456" s="667"/>
    </row>
    <row r="457" spans="2:8" ht="15.75" thickBot="1">
      <c r="B457" s="768" t="s">
        <v>2196</v>
      </c>
    </row>
    <row r="458" spans="2:8" ht="15.75" thickBot="1">
      <c r="B458" s="769" t="s">
        <v>2197</v>
      </c>
      <c r="C458" s="770"/>
      <c r="D458" s="771"/>
      <c r="E458" s="771"/>
      <c r="F458" s="771"/>
      <c r="G458" s="771"/>
      <c r="H458" s="772"/>
    </row>
    <row r="459" spans="2:8">
      <c r="B459" s="751" t="s">
        <v>2198</v>
      </c>
      <c r="C459" s="752"/>
      <c r="D459" s="752"/>
      <c r="E459" s="752"/>
      <c r="F459" s="752"/>
      <c r="G459" s="752"/>
      <c r="H459" s="722" t="s">
        <v>1844</v>
      </c>
    </row>
    <row r="460" spans="2:8">
      <c r="B460" s="747" t="s">
        <v>2199</v>
      </c>
      <c r="C460" s="748"/>
      <c r="D460" s="748"/>
      <c r="E460" s="748"/>
      <c r="F460" s="748"/>
      <c r="G460" s="748"/>
      <c r="H460" s="722" t="s">
        <v>1844</v>
      </c>
    </row>
    <row r="461" spans="2:8">
      <c r="B461" s="747" t="s">
        <v>2200</v>
      </c>
      <c r="C461" s="748"/>
      <c r="D461" s="748"/>
      <c r="E461" s="748"/>
      <c r="F461" s="748"/>
      <c r="G461" s="748"/>
      <c r="H461" s="722">
        <f>'[1]Прайс без НДС'!H461*1.2</f>
        <v>110239.5</v>
      </c>
    </row>
    <row r="462" spans="2:8">
      <c r="B462" s="747" t="s">
        <v>2201</v>
      </c>
      <c r="C462" s="748"/>
      <c r="D462" s="748"/>
      <c r="E462" s="748"/>
      <c r="F462" s="748"/>
      <c r="G462" s="748"/>
      <c r="H462" s="722">
        <f>'[1]Прайс без НДС'!H462*1.2</f>
        <v>36855</v>
      </c>
    </row>
    <row r="463" spans="2:8">
      <c r="B463" s="747" t="s">
        <v>2202</v>
      </c>
      <c r="C463" s="748"/>
      <c r="D463" s="748"/>
      <c r="E463" s="748"/>
      <c r="F463" s="748"/>
      <c r="G463" s="748"/>
      <c r="H463" s="722">
        <f>'[1]Прайс без НДС'!H463*1.2</f>
        <v>42315</v>
      </c>
    </row>
    <row r="464" spans="2:8">
      <c r="B464" s="747" t="s">
        <v>2203</v>
      </c>
      <c r="C464" s="748"/>
      <c r="D464" s="748"/>
      <c r="E464" s="748"/>
      <c r="F464" s="748"/>
      <c r="G464" s="748"/>
      <c r="H464" s="722">
        <f>'[1]Прайс без НДС'!H464*1.2</f>
        <v>50190</v>
      </c>
    </row>
    <row r="465" spans="2:8">
      <c r="B465" s="747" t="s">
        <v>2204</v>
      </c>
      <c r="C465" s="748"/>
      <c r="D465" s="748"/>
      <c r="E465" s="748"/>
      <c r="F465" s="748"/>
      <c r="G465" s="748"/>
      <c r="H465" s="722">
        <f>'[1]Прайс без НДС'!H465*1.2</f>
        <v>184086</v>
      </c>
    </row>
    <row r="466" spans="2:8">
      <c r="B466" s="747" t="s">
        <v>2205</v>
      </c>
      <c r="C466" s="748"/>
      <c r="D466" s="748"/>
      <c r="E466" s="748"/>
      <c r="F466" s="748"/>
      <c r="G466" s="748"/>
      <c r="H466" s="722">
        <f>'[1]Прайс без НДС'!H466*1.2</f>
        <v>36968.400000000001</v>
      </c>
    </row>
    <row r="467" spans="2:8">
      <c r="B467" s="747" t="s">
        <v>2206</v>
      </c>
      <c r="C467" s="748"/>
      <c r="D467" s="748"/>
      <c r="E467" s="748"/>
      <c r="F467" s="748"/>
      <c r="G467" s="748"/>
      <c r="H467" s="722">
        <f>'[1]Прайс без НДС'!H467*1.2</f>
        <v>42315</v>
      </c>
    </row>
    <row r="468" spans="2:8">
      <c r="B468" s="747" t="s">
        <v>2207</v>
      </c>
      <c r="C468" s="748"/>
      <c r="D468" s="748"/>
      <c r="E468" s="748"/>
      <c r="F468" s="748"/>
      <c r="G468" s="748"/>
      <c r="H468" s="722">
        <f>'[1]Прайс без НДС'!H468*1.2</f>
        <v>50190</v>
      </c>
    </row>
    <row r="469" spans="2:8">
      <c r="B469" s="747" t="s">
        <v>2208</v>
      </c>
      <c r="C469" s="748"/>
      <c r="D469" s="748"/>
      <c r="E469" s="748"/>
      <c r="F469" s="748"/>
      <c r="G469" s="748"/>
      <c r="H469" s="722">
        <f>'[1]Прайс без НДС'!H469*1.2</f>
        <v>211890</v>
      </c>
    </row>
    <row r="470" spans="2:8">
      <c r="B470" s="747" t="s">
        <v>2209</v>
      </c>
      <c r="C470" s="748"/>
      <c r="D470" s="748"/>
      <c r="E470" s="748"/>
      <c r="F470" s="748"/>
      <c r="G470" s="748"/>
      <c r="H470" s="722">
        <f>'[1]Прайс без НДС'!H470*1.2</f>
        <v>45465</v>
      </c>
    </row>
    <row r="471" spans="2:8">
      <c r="B471" s="747" t="s">
        <v>2210</v>
      </c>
      <c r="C471" s="748"/>
      <c r="D471" s="748"/>
      <c r="E471" s="748"/>
      <c r="F471" s="748"/>
      <c r="G471" s="748"/>
      <c r="H471" s="722">
        <f>'[1]Прайс без НДС'!H471*1.2</f>
        <v>59902.5</v>
      </c>
    </row>
    <row r="472" spans="2:8">
      <c r="B472" s="747" t="s">
        <v>2211</v>
      </c>
      <c r="C472" s="748"/>
      <c r="D472" s="748"/>
      <c r="E472" s="748"/>
      <c r="F472" s="748"/>
      <c r="G472" s="748"/>
      <c r="H472" s="722">
        <f>'[1]Прайс без НДС'!H472*1.2</f>
        <v>88147.5</v>
      </c>
    </row>
    <row r="473" spans="2:8">
      <c r="B473" s="747" t="s">
        <v>2212</v>
      </c>
      <c r="C473" s="748"/>
      <c r="D473" s="748"/>
      <c r="E473" s="748"/>
      <c r="F473" s="748"/>
      <c r="G473" s="748"/>
      <c r="H473" s="722" t="s">
        <v>1844</v>
      </c>
    </row>
    <row r="474" spans="2:8">
      <c r="B474" s="747" t="s">
        <v>2213</v>
      </c>
      <c r="C474" s="748"/>
      <c r="D474" s="748"/>
      <c r="E474" s="748"/>
      <c r="F474" s="748"/>
      <c r="G474" s="748"/>
      <c r="H474" s="722" t="s">
        <v>1844</v>
      </c>
    </row>
    <row r="475" spans="2:8">
      <c r="B475" s="747" t="s">
        <v>2214</v>
      </c>
      <c r="C475" s="748"/>
      <c r="D475" s="748"/>
      <c r="E475" s="748"/>
      <c r="F475" s="748"/>
      <c r="G475" s="748"/>
      <c r="H475" s="722">
        <f>'[1]Прайс без НДС'!H475*1.2</f>
        <v>181482</v>
      </c>
    </row>
    <row r="476" spans="2:8">
      <c r="B476" s="747" t="s">
        <v>2215</v>
      </c>
      <c r="C476" s="748"/>
      <c r="D476" s="748"/>
      <c r="E476" s="748"/>
      <c r="F476" s="748"/>
      <c r="G476" s="748"/>
      <c r="H476" s="722">
        <f>'[1]Прайс без НДС'!H476*1.2</f>
        <v>36970.5</v>
      </c>
    </row>
    <row r="477" spans="2:8">
      <c r="B477" s="747" t="s">
        <v>2216</v>
      </c>
      <c r="C477" s="748"/>
      <c r="D477" s="748"/>
      <c r="E477" s="748"/>
      <c r="F477" s="748"/>
      <c r="G477" s="748"/>
      <c r="H477" s="722">
        <f>'[1]Прайс без НДС'!H477*1.2</f>
        <v>42304.5</v>
      </c>
    </row>
    <row r="478" spans="2:8">
      <c r="B478" s="747" t="s">
        <v>2217</v>
      </c>
      <c r="C478" s="748"/>
      <c r="D478" s="748"/>
      <c r="E478" s="748"/>
      <c r="F478" s="748"/>
      <c r="G478" s="748"/>
      <c r="H478" s="722">
        <f>'[1]Прайс без НДС'!H478*1.2</f>
        <v>50190</v>
      </c>
    </row>
    <row r="479" spans="2:8">
      <c r="B479" s="747" t="s">
        <v>2218</v>
      </c>
      <c r="C479" s="748"/>
      <c r="D479" s="748"/>
      <c r="E479" s="748"/>
      <c r="F479" s="748"/>
      <c r="G479" s="748"/>
      <c r="H479" s="722" t="s">
        <v>1844</v>
      </c>
    </row>
    <row r="480" spans="2:8">
      <c r="B480" s="747" t="s">
        <v>2219</v>
      </c>
      <c r="C480" s="748"/>
      <c r="D480" s="748"/>
      <c r="E480" s="748"/>
      <c r="F480" s="748"/>
      <c r="G480" s="748"/>
      <c r="H480" s="722" t="s">
        <v>1844</v>
      </c>
    </row>
    <row r="481" spans="2:8">
      <c r="B481" s="747" t="s">
        <v>2220</v>
      </c>
      <c r="C481" s="748"/>
      <c r="D481" s="748"/>
      <c r="E481" s="748"/>
      <c r="F481" s="748"/>
      <c r="G481" s="748"/>
      <c r="H481" s="722">
        <f>'[1]Прайс без НДС'!H481*1.2</f>
        <v>190060.5</v>
      </c>
    </row>
    <row r="482" spans="2:8">
      <c r="B482" s="747" t="s">
        <v>2221</v>
      </c>
      <c r="C482" s="748"/>
      <c r="D482" s="748"/>
      <c r="E482" s="748"/>
      <c r="F482" s="748"/>
      <c r="G482" s="748"/>
      <c r="H482" s="722">
        <f>'[1]Прайс без НДС'!H482*1.2</f>
        <v>66045</v>
      </c>
    </row>
    <row r="483" spans="2:8">
      <c r="B483" s="747" t="s">
        <v>2222</v>
      </c>
      <c r="C483" s="748"/>
      <c r="D483" s="748"/>
      <c r="E483" s="748"/>
      <c r="F483" s="748"/>
      <c r="G483" s="748"/>
      <c r="H483" s="722">
        <f>'[1]Прайс без НДС'!H483*1.2</f>
        <v>555471</v>
      </c>
    </row>
    <row r="484" spans="2:8">
      <c r="B484" s="747" t="s">
        <v>2223</v>
      </c>
      <c r="C484" s="748"/>
      <c r="D484" s="748"/>
      <c r="E484" s="748"/>
      <c r="F484" s="748"/>
      <c r="G484" s="748"/>
      <c r="H484" s="722" t="s">
        <v>1844</v>
      </c>
    </row>
    <row r="485" spans="2:8">
      <c r="B485" s="747" t="s">
        <v>2224</v>
      </c>
      <c r="C485" s="748"/>
      <c r="D485" s="748"/>
      <c r="E485" s="748"/>
      <c r="F485" s="748"/>
      <c r="G485" s="748"/>
      <c r="H485" s="722" t="s">
        <v>1844</v>
      </c>
    </row>
    <row r="486" spans="2:8">
      <c r="B486" s="747" t="s">
        <v>2225</v>
      </c>
      <c r="C486" s="748"/>
      <c r="D486" s="748"/>
      <c r="E486" s="748"/>
      <c r="F486" s="748"/>
      <c r="G486" s="748"/>
      <c r="H486" s="722" t="s">
        <v>1844</v>
      </c>
    </row>
    <row r="487" spans="2:8">
      <c r="B487" s="747" t="s">
        <v>2226</v>
      </c>
      <c r="C487" s="748"/>
      <c r="D487" s="748"/>
      <c r="E487" s="748"/>
      <c r="F487" s="748"/>
      <c r="G487" s="748"/>
      <c r="H487" s="722" t="s">
        <v>1844</v>
      </c>
    </row>
    <row r="488" spans="2:8">
      <c r="B488" s="747" t="s">
        <v>2227</v>
      </c>
      <c r="C488" s="748"/>
      <c r="D488" s="748"/>
      <c r="E488" s="748"/>
      <c r="F488" s="748"/>
      <c r="G488" s="748"/>
      <c r="H488" s="722">
        <f>'[1]Прайс без НДС'!H488*1.2</f>
        <v>106554</v>
      </c>
    </row>
    <row r="489" spans="2:8">
      <c r="B489" s="747" t="s">
        <v>2228</v>
      </c>
      <c r="C489" s="748"/>
      <c r="D489" s="748"/>
      <c r="E489" s="748"/>
      <c r="F489" s="748"/>
      <c r="G489" s="748"/>
      <c r="H489" s="722">
        <f>'[1]Прайс без НДС'!H489*1.2</f>
        <v>112980</v>
      </c>
    </row>
    <row r="490" spans="2:8">
      <c r="B490" s="747" t="s">
        <v>2229</v>
      </c>
      <c r="C490" s="748"/>
      <c r="D490" s="748"/>
      <c r="E490" s="748"/>
      <c r="F490" s="748"/>
      <c r="G490" s="748"/>
      <c r="H490" s="722">
        <f>'[1]Прайс без НДС'!H490*1.2</f>
        <v>124698</v>
      </c>
    </row>
    <row r="491" spans="2:8">
      <c r="B491" s="747" t="s">
        <v>2230</v>
      </c>
      <c r="C491" s="748"/>
      <c r="D491" s="748"/>
      <c r="E491" s="748"/>
      <c r="F491" s="748"/>
      <c r="G491" s="748"/>
      <c r="H491" s="722">
        <f>'[1]Прайс без НДС'!H491*1.2</f>
        <v>368838.75</v>
      </c>
    </row>
    <row r="492" spans="2:8">
      <c r="B492" s="747" t="s">
        <v>2231</v>
      </c>
      <c r="C492" s="748"/>
      <c r="D492" s="748"/>
      <c r="E492" s="748"/>
      <c r="F492" s="748"/>
      <c r="G492" s="748"/>
      <c r="H492" s="722" t="s">
        <v>1844</v>
      </c>
    </row>
    <row r="493" spans="2:8">
      <c r="B493" s="747" t="s">
        <v>2232</v>
      </c>
      <c r="C493" s="748"/>
      <c r="D493" s="748"/>
      <c r="E493" s="748"/>
      <c r="F493" s="748"/>
      <c r="G493" s="748"/>
      <c r="H493" s="722" t="s">
        <v>1844</v>
      </c>
    </row>
    <row r="494" spans="2:8">
      <c r="B494" s="747" t="s">
        <v>2233</v>
      </c>
      <c r="C494" s="748"/>
      <c r="D494" s="748"/>
      <c r="E494" s="748"/>
      <c r="F494" s="748"/>
      <c r="G494" s="748"/>
      <c r="H494" s="722" t="s">
        <v>1844</v>
      </c>
    </row>
    <row r="495" spans="2:8">
      <c r="B495" s="747" t="s">
        <v>2234</v>
      </c>
      <c r="C495" s="748"/>
      <c r="D495" s="748"/>
      <c r="E495" s="748"/>
      <c r="F495" s="748"/>
      <c r="G495" s="748"/>
      <c r="H495" s="722" t="s">
        <v>1844</v>
      </c>
    </row>
    <row r="496" spans="2:8">
      <c r="B496" s="747" t="s">
        <v>2235</v>
      </c>
      <c r="C496" s="748"/>
      <c r="D496" s="748"/>
      <c r="E496" s="748"/>
      <c r="F496" s="748"/>
      <c r="G496" s="748"/>
      <c r="H496" s="722" t="s">
        <v>1844</v>
      </c>
    </row>
    <row r="497" spans="1:8">
      <c r="B497" s="747" t="s">
        <v>2236</v>
      </c>
      <c r="C497" s="748"/>
      <c r="D497" s="748"/>
      <c r="E497" s="748"/>
      <c r="F497" s="748"/>
      <c r="G497" s="748"/>
      <c r="H497" s="722" t="s">
        <v>1844</v>
      </c>
    </row>
    <row r="498" spans="1:8">
      <c r="B498" s="747" t="s">
        <v>2237</v>
      </c>
      <c r="C498" s="748"/>
      <c r="D498" s="748"/>
      <c r="E498" s="748"/>
      <c r="F498" s="748"/>
      <c r="G498" s="748"/>
      <c r="H498" s="722" t="s">
        <v>1844</v>
      </c>
    </row>
    <row r="499" spans="1:8">
      <c r="B499" s="747" t="s">
        <v>2238</v>
      </c>
      <c r="C499" s="748"/>
      <c r="D499" s="748"/>
      <c r="E499" s="748"/>
      <c r="F499" s="748"/>
      <c r="G499" s="748"/>
      <c r="H499" s="722" t="s">
        <v>1844</v>
      </c>
    </row>
    <row r="500" spans="1:8">
      <c r="B500" s="747" t="s">
        <v>2239</v>
      </c>
      <c r="C500" s="748"/>
      <c r="D500" s="748"/>
      <c r="E500" s="748"/>
      <c r="F500" s="748"/>
      <c r="G500" s="748"/>
      <c r="H500" s="722" t="s">
        <v>1844</v>
      </c>
    </row>
    <row r="501" spans="1:8">
      <c r="B501" s="747" t="s">
        <v>2240</v>
      </c>
      <c r="C501" s="748"/>
      <c r="D501" s="748"/>
      <c r="E501" s="748"/>
      <c r="F501" s="748"/>
      <c r="G501" s="748"/>
      <c r="H501" s="722" t="s">
        <v>1844</v>
      </c>
    </row>
    <row r="502" spans="1:8">
      <c r="B502" s="747" t="s">
        <v>2241</v>
      </c>
      <c r="C502" s="748"/>
      <c r="D502" s="748"/>
      <c r="E502" s="748"/>
      <c r="F502" s="748"/>
      <c r="G502" s="748"/>
      <c r="H502" s="722" t="s">
        <v>1844</v>
      </c>
    </row>
    <row r="503" spans="1:8">
      <c r="B503" s="747" t="s">
        <v>2242</v>
      </c>
      <c r="C503" s="748"/>
      <c r="D503" s="748"/>
      <c r="E503" s="748"/>
      <c r="F503" s="748"/>
      <c r="G503" s="748"/>
      <c r="H503" s="722" t="s">
        <v>1844</v>
      </c>
    </row>
    <row r="504" spans="1:8">
      <c r="B504" s="747" t="s">
        <v>2243</v>
      </c>
      <c r="C504" s="748"/>
      <c r="D504" s="748"/>
      <c r="E504" s="748"/>
      <c r="F504" s="748"/>
      <c r="G504" s="748"/>
      <c r="H504" s="722" t="s">
        <v>1844</v>
      </c>
    </row>
    <row r="505" spans="1:8">
      <c r="B505" s="747" t="s">
        <v>2244</v>
      </c>
      <c r="C505" s="748"/>
      <c r="D505" s="748"/>
      <c r="E505" s="748"/>
      <c r="F505" s="748"/>
      <c r="G505" s="748"/>
      <c r="H505" s="722" t="s">
        <v>1844</v>
      </c>
    </row>
    <row r="506" spans="1:8">
      <c r="B506" s="747" t="s">
        <v>2245</v>
      </c>
      <c r="C506" s="748"/>
      <c r="D506" s="748"/>
      <c r="E506" s="748"/>
      <c r="F506" s="748"/>
      <c r="G506" s="748"/>
      <c r="H506" s="722" t="s">
        <v>1844</v>
      </c>
    </row>
    <row r="508" spans="1:8">
      <c r="B508" s="768" t="s">
        <v>2246</v>
      </c>
      <c r="H508" s="374"/>
    </row>
    <row r="509" spans="1:8" s="773" customFormat="1" ht="42" customHeight="1">
      <c r="B509" s="893" t="s">
        <v>2247</v>
      </c>
      <c r="C509" s="894"/>
      <c r="D509" s="894"/>
      <c r="E509" s="894"/>
      <c r="F509" s="894"/>
      <c r="G509" s="894"/>
      <c r="H509" s="894"/>
    </row>
    <row r="510" spans="1:8" s="773" customFormat="1" ht="42" customHeight="1">
      <c r="A510" s="774"/>
      <c r="B510" s="903" t="s">
        <v>2248</v>
      </c>
      <c r="C510" s="903"/>
      <c r="D510" s="903"/>
      <c r="E510" s="903"/>
      <c r="F510" s="903"/>
      <c r="G510" s="903"/>
      <c r="H510" s="903"/>
    </row>
    <row r="511" spans="1:8" s="773" customFormat="1" ht="37.15" customHeight="1" thickBot="1">
      <c r="A511" s="774"/>
      <c r="B511" s="903" t="s">
        <v>2249</v>
      </c>
      <c r="C511" s="903"/>
      <c r="D511" s="903"/>
      <c r="E511" s="903"/>
      <c r="F511" s="903"/>
      <c r="G511" s="903"/>
      <c r="H511" s="903"/>
    </row>
    <row r="512" spans="1:8" s="773" customFormat="1" ht="14.45" customHeight="1">
      <c r="A512" s="775" t="s">
        <v>2250</v>
      </c>
      <c r="B512" s="776" t="s">
        <v>2251</v>
      </c>
      <c r="C512" s="904" t="s">
        <v>2252</v>
      </c>
      <c r="D512" s="905"/>
      <c r="E512" s="905"/>
      <c r="F512" s="906"/>
      <c r="G512" s="904" t="s">
        <v>2253</v>
      </c>
      <c r="H512" s="906"/>
    </row>
    <row r="513" spans="1:8" s="773" customFormat="1" ht="25.15" customHeight="1">
      <c r="A513" s="777" t="s">
        <v>2254</v>
      </c>
      <c r="B513" s="778" t="s">
        <v>2255</v>
      </c>
      <c r="C513" s="900" t="s">
        <v>2256</v>
      </c>
      <c r="D513" s="901"/>
      <c r="E513" s="901"/>
      <c r="F513" s="902"/>
      <c r="G513" s="779">
        <f>'[1]Прайс без НДС'!G513*1.2</f>
        <v>73080</v>
      </c>
      <c r="H513" s="780"/>
    </row>
    <row r="514" spans="1:8" s="773" customFormat="1" ht="42" customHeight="1">
      <c r="A514" s="777" t="s">
        <v>2257</v>
      </c>
      <c r="B514" s="781" t="s">
        <v>2258</v>
      </c>
      <c r="C514" s="900" t="s">
        <v>2259</v>
      </c>
      <c r="D514" s="901"/>
      <c r="E514" s="901"/>
      <c r="F514" s="902"/>
      <c r="G514" s="782">
        <f>'[1]Прайс без НДС'!G514*1.2</f>
        <v>80010</v>
      </c>
      <c r="H514" s="783"/>
    </row>
    <row r="515" spans="1:8" s="773" customFormat="1" ht="42" customHeight="1">
      <c r="A515" s="777" t="s">
        <v>2260</v>
      </c>
      <c r="B515" s="778" t="s">
        <v>2261</v>
      </c>
      <c r="C515" s="900" t="s">
        <v>2262</v>
      </c>
      <c r="D515" s="901"/>
      <c r="E515" s="901"/>
      <c r="F515" s="902"/>
      <c r="G515" s="782">
        <f>'[1]Прайс без НДС'!G515*1.2</f>
        <v>83412</v>
      </c>
      <c r="H515" s="783"/>
    </row>
    <row r="516" spans="1:8" s="773" customFormat="1" ht="42" customHeight="1">
      <c r="A516" s="777" t="s">
        <v>2263</v>
      </c>
      <c r="B516" s="781" t="s">
        <v>2264</v>
      </c>
      <c r="C516" s="900" t="s">
        <v>2265</v>
      </c>
      <c r="D516" s="901"/>
      <c r="E516" s="901"/>
      <c r="F516" s="902"/>
      <c r="G516" s="782">
        <f>'[1]Прайс без НДС'!G516*1.2</f>
        <v>87570</v>
      </c>
      <c r="H516" s="783"/>
    </row>
    <row r="517" spans="1:8" s="773" customFormat="1" ht="42" customHeight="1">
      <c r="A517" s="777" t="s">
        <v>2266</v>
      </c>
      <c r="B517" s="784" t="s">
        <v>2267</v>
      </c>
      <c r="C517" s="900" t="s">
        <v>2268</v>
      </c>
      <c r="D517" s="901"/>
      <c r="E517" s="901"/>
      <c r="F517" s="902"/>
      <c r="G517" s="782">
        <f>'[1]Прайс без НДС'!G517*1.2</f>
        <v>92610</v>
      </c>
      <c r="H517" s="783"/>
    </row>
    <row r="518" spans="1:8" s="773" customFormat="1" ht="42" customHeight="1">
      <c r="A518" s="777" t="s">
        <v>2269</v>
      </c>
      <c r="B518" s="781" t="s">
        <v>2270</v>
      </c>
      <c r="C518" s="900" t="s">
        <v>2271</v>
      </c>
      <c r="D518" s="901"/>
      <c r="E518" s="901"/>
      <c r="F518" s="902"/>
      <c r="G518" s="782">
        <f>'[1]Прайс без НДС'!G518*1.2</f>
        <v>92610</v>
      </c>
      <c r="H518" s="783"/>
    </row>
    <row r="519" spans="1:8" s="773" customFormat="1" ht="42" customHeight="1">
      <c r="A519" s="777" t="s">
        <v>2272</v>
      </c>
      <c r="B519" s="785" t="s">
        <v>2273</v>
      </c>
      <c r="C519" s="900" t="s">
        <v>2274</v>
      </c>
      <c r="D519" s="901"/>
      <c r="E519" s="901"/>
      <c r="F519" s="902"/>
      <c r="G519" s="782">
        <f>'[1]Прайс без НДС'!G519*1.2</f>
        <v>107100</v>
      </c>
      <c r="H519" s="783"/>
    </row>
    <row r="520" spans="1:8" s="773" customFormat="1" ht="42" customHeight="1">
      <c r="A520" s="786" t="s">
        <v>2275</v>
      </c>
      <c r="B520" s="784" t="s">
        <v>2276</v>
      </c>
      <c r="C520" s="901" t="s">
        <v>2277</v>
      </c>
      <c r="D520" s="901"/>
      <c r="E520" s="901"/>
      <c r="F520" s="902"/>
      <c r="G520" s="782">
        <f>'[1]Прайс без НДС'!G520*1.2</f>
        <v>102690</v>
      </c>
      <c r="H520" s="783"/>
    </row>
    <row r="521" spans="1:8" s="773" customFormat="1" ht="42" customHeight="1">
      <c r="A521" s="777" t="s">
        <v>2278</v>
      </c>
      <c r="B521" s="781" t="s">
        <v>2279</v>
      </c>
      <c r="C521" s="900" t="s">
        <v>2280</v>
      </c>
      <c r="D521" s="901"/>
      <c r="E521" s="901"/>
      <c r="F521" s="902"/>
      <c r="G521" s="782">
        <f>'[1]Прайс без НДС'!G521*1.2</f>
        <v>117180</v>
      </c>
      <c r="H521" s="783"/>
    </row>
    <row r="522" spans="1:8" s="773" customFormat="1" ht="42" customHeight="1" thickBot="1">
      <c r="A522" s="787" t="s">
        <v>2281</v>
      </c>
      <c r="B522" s="788" t="s">
        <v>2282</v>
      </c>
      <c r="C522" s="913" t="s">
        <v>2283</v>
      </c>
      <c r="D522" s="914"/>
      <c r="E522" s="914"/>
      <c r="F522" s="915"/>
      <c r="G522" s="789">
        <f>'[1]Прайс без НДС'!G522*1.2</f>
        <v>132300</v>
      </c>
      <c r="H522" s="790"/>
    </row>
    <row r="523" spans="1:8" s="773" customFormat="1" ht="42" customHeight="1">
      <c r="A523" s="791"/>
      <c r="B523" s="916" t="s">
        <v>2284</v>
      </c>
      <c r="C523" s="917"/>
      <c r="D523" s="917"/>
      <c r="E523" s="917"/>
      <c r="F523" s="917"/>
      <c r="G523" s="917"/>
      <c r="H523" s="917"/>
    </row>
    <row r="524" spans="1:8" s="773" customFormat="1" ht="42" customHeight="1">
      <c r="A524" s="777"/>
      <c r="B524" s="900" t="s">
        <v>2285</v>
      </c>
      <c r="C524" s="901"/>
      <c r="D524" s="901"/>
      <c r="E524" s="901"/>
      <c r="F524" s="901"/>
      <c r="G524" s="901"/>
      <c r="H524" s="901"/>
    </row>
    <row r="525" spans="1:8" s="773" customFormat="1" ht="42" customHeight="1">
      <c r="A525" s="777" t="s">
        <v>2254</v>
      </c>
      <c r="B525" s="781" t="s">
        <v>2286</v>
      </c>
      <c r="C525" s="900" t="s">
        <v>2287</v>
      </c>
      <c r="D525" s="901"/>
      <c r="E525" s="901"/>
      <c r="F525" s="902"/>
      <c r="G525" s="782">
        <f>'[1]Прайс без НДС'!G525*1.2</f>
        <v>63630</v>
      </c>
      <c r="H525" s="783"/>
    </row>
    <row r="526" spans="1:8" s="773" customFormat="1" ht="42" customHeight="1">
      <c r="A526" s="777" t="s">
        <v>2257</v>
      </c>
      <c r="B526" s="784" t="s">
        <v>2288</v>
      </c>
      <c r="C526" s="900" t="s">
        <v>2289</v>
      </c>
      <c r="D526" s="901"/>
      <c r="E526" s="901"/>
      <c r="F526" s="902"/>
      <c r="G526" s="782">
        <f>'[1]Прайс без НДС'!G526*1.2</f>
        <v>68670</v>
      </c>
      <c r="H526" s="783"/>
    </row>
    <row r="527" spans="1:8" s="773" customFormat="1" ht="42" customHeight="1">
      <c r="A527" s="777" t="s">
        <v>2260</v>
      </c>
      <c r="B527" s="784" t="s">
        <v>2258</v>
      </c>
      <c r="C527" s="900" t="s">
        <v>2259</v>
      </c>
      <c r="D527" s="901"/>
      <c r="E527" s="901"/>
      <c r="F527" s="902"/>
      <c r="G527" s="782">
        <f>'[1]Прайс без НДС'!G527*1.2</f>
        <v>74592</v>
      </c>
      <c r="H527" s="783"/>
    </row>
    <row r="528" spans="1:8" s="773" customFormat="1" ht="42" customHeight="1">
      <c r="A528" s="777" t="s">
        <v>2263</v>
      </c>
      <c r="B528" s="784" t="s">
        <v>2261</v>
      </c>
      <c r="C528" s="907" t="s">
        <v>2290</v>
      </c>
      <c r="D528" s="908"/>
      <c r="E528" s="908"/>
      <c r="F528" s="909"/>
      <c r="G528" s="782">
        <f>'[1]Прайс без НДС'!G528*1.2</f>
        <v>76860</v>
      </c>
      <c r="H528" s="783"/>
    </row>
    <row r="529" spans="1:8" s="773" customFormat="1" ht="42" customHeight="1">
      <c r="A529" s="777" t="s">
        <v>2266</v>
      </c>
      <c r="B529" s="784" t="s">
        <v>2267</v>
      </c>
      <c r="C529" s="900" t="s">
        <v>2291</v>
      </c>
      <c r="D529" s="901"/>
      <c r="E529" s="901"/>
      <c r="F529" s="902"/>
      <c r="G529" s="782">
        <f>'[1]Прайс без НДС'!G529*1.2</f>
        <v>89460</v>
      </c>
      <c r="H529" s="783"/>
    </row>
    <row r="530" spans="1:8" s="773" customFormat="1" ht="42" customHeight="1">
      <c r="A530" s="777" t="s">
        <v>2269</v>
      </c>
      <c r="B530" s="781" t="s">
        <v>2276</v>
      </c>
      <c r="C530" s="900" t="s">
        <v>2292</v>
      </c>
      <c r="D530" s="901"/>
      <c r="E530" s="901"/>
      <c r="F530" s="902"/>
      <c r="G530" s="782">
        <f>'[1]Прайс без НДС'!G530*1.2</f>
        <v>97020</v>
      </c>
      <c r="H530" s="783"/>
    </row>
    <row r="531" spans="1:8" s="773" customFormat="1" ht="42" customHeight="1">
      <c r="A531" s="777" t="s">
        <v>2272</v>
      </c>
      <c r="B531" s="784" t="s">
        <v>2293</v>
      </c>
      <c r="C531" s="900" t="s">
        <v>2294</v>
      </c>
      <c r="D531" s="901"/>
      <c r="E531" s="901"/>
      <c r="F531" s="902"/>
      <c r="G531" s="782">
        <f>'[1]Прайс без НДС'!G531*1.2</f>
        <v>131670</v>
      </c>
      <c r="H531" s="783"/>
    </row>
    <row r="532" spans="1:8" s="773" customFormat="1" ht="42" customHeight="1" thickBot="1">
      <c r="A532" s="787" t="s">
        <v>2275</v>
      </c>
      <c r="B532" s="788" t="s">
        <v>2295</v>
      </c>
      <c r="C532" s="910" t="s">
        <v>2296</v>
      </c>
      <c r="D532" s="911"/>
      <c r="E532" s="911"/>
      <c r="F532" s="912"/>
      <c r="G532" s="789">
        <f>'[1]Прайс без НДС'!G532*1.2</f>
        <v>131670</v>
      </c>
      <c r="H532" s="790"/>
    </row>
    <row r="533" spans="1:8" s="773" customFormat="1" ht="42" customHeight="1">
      <c r="B533" s="927" t="s">
        <v>2297</v>
      </c>
      <c r="C533" s="928"/>
      <c r="D533" s="928"/>
      <c r="E533" s="928"/>
      <c r="F533" s="928"/>
      <c r="G533" s="928"/>
      <c r="H533" s="928"/>
    </row>
    <row r="534" spans="1:8" s="773" customFormat="1" ht="42" customHeight="1" thickBot="1">
      <c r="A534" s="778"/>
      <c r="B534" s="929" t="s">
        <v>2298</v>
      </c>
      <c r="C534" s="930"/>
      <c r="D534" s="930"/>
      <c r="E534" s="930"/>
      <c r="F534" s="930"/>
      <c r="G534" s="930"/>
      <c r="H534" s="930"/>
    </row>
    <row r="535" spans="1:8" s="773" customFormat="1" ht="42" customHeight="1">
      <c r="A535" s="792" t="s">
        <v>2254</v>
      </c>
      <c r="B535" s="793" t="s">
        <v>2299</v>
      </c>
      <c r="C535" s="931" t="s">
        <v>2287</v>
      </c>
      <c r="D535" s="932"/>
      <c r="E535" s="932"/>
      <c r="F535" s="933"/>
      <c r="G535" s="794">
        <f>'[1]Прайс без НДС'!G535*1.2</f>
        <v>61110</v>
      </c>
      <c r="H535" s="795"/>
    </row>
    <row r="536" spans="1:8" s="773" customFormat="1" ht="42" customHeight="1">
      <c r="A536" s="792" t="s">
        <v>2257</v>
      </c>
      <c r="B536" s="796" t="s">
        <v>2300</v>
      </c>
      <c r="C536" s="907" t="s">
        <v>2301</v>
      </c>
      <c r="D536" s="908"/>
      <c r="E536" s="908"/>
      <c r="F536" s="909"/>
      <c r="G536" s="782">
        <f>'[1]Прайс без НДС'!G536*1.2</f>
        <v>75600</v>
      </c>
      <c r="H536" s="783"/>
    </row>
    <row r="537" spans="1:8" s="773" customFormat="1" ht="42" customHeight="1">
      <c r="A537" s="792" t="s">
        <v>2260</v>
      </c>
      <c r="B537" s="777" t="s">
        <v>2302</v>
      </c>
      <c r="C537" s="907" t="s">
        <v>2303</v>
      </c>
      <c r="D537" s="908"/>
      <c r="E537" s="908"/>
      <c r="F537" s="909"/>
      <c r="G537" s="782">
        <f>'[1]Прайс без НДС'!G537*1.2</f>
        <v>64260</v>
      </c>
      <c r="H537" s="783"/>
    </row>
    <row r="538" spans="1:8" s="773" customFormat="1" ht="42" customHeight="1">
      <c r="A538" s="792" t="s">
        <v>2263</v>
      </c>
      <c r="B538" s="777" t="s">
        <v>2304</v>
      </c>
      <c r="C538" s="907" t="s">
        <v>2305</v>
      </c>
      <c r="D538" s="908"/>
      <c r="E538" s="908"/>
      <c r="F538" s="909"/>
      <c r="G538" s="782">
        <f>'[1]Прайс без НДС'!G538*1.2</f>
        <v>71820</v>
      </c>
      <c r="H538" s="783"/>
    </row>
    <row r="539" spans="1:8" s="773" customFormat="1" ht="42" customHeight="1" thickBot="1">
      <c r="A539" s="792" t="s">
        <v>2266</v>
      </c>
      <c r="B539" s="797" t="s">
        <v>2306</v>
      </c>
      <c r="C539" s="910" t="s">
        <v>2307</v>
      </c>
      <c r="D539" s="911"/>
      <c r="E539" s="911"/>
      <c r="F539" s="912"/>
      <c r="G539" s="789">
        <f>'[1]Прайс без НДС'!G539*1.2</f>
        <v>94500</v>
      </c>
      <c r="H539" s="790"/>
    </row>
    <row r="540" spans="1:8" s="773" customFormat="1" ht="42" customHeight="1" thickBot="1">
      <c r="A540" s="938" t="s">
        <v>2308</v>
      </c>
      <c r="B540" s="939"/>
      <c r="C540" s="918" t="s">
        <v>2309</v>
      </c>
      <c r="D540" s="919"/>
      <c r="E540" s="919"/>
      <c r="F540" s="920"/>
      <c r="G540" s="921"/>
      <c r="H540" s="922"/>
    </row>
    <row r="541" spans="1:8" s="773" customFormat="1" ht="28.9" customHeight="1">
      <c r="A541" s="792"/>
      <c r="B541" s="923" t="s">
        <v>2310</v>
      </c>
      <c r="C541" s="924"/>
      <c r="D541" s="924"/>
      <c r="E541" s="924"/>
      <c r="F541" s="924"/>
      <c r="G541" s="794">
        <f>'[1]Прайс без НДС'!G541*1.2</f>
        <v>1638</v>
      </c>
      <c r="H541" s="795"/>
    </row>
    <row r="542" spans="1:8" s="773" customFormat="1" ht="27" customHeight="1">
      <c r="A542" s="792"/>
      <c r="B542" s="925" t="s">
        <v>2311</v>
      </c>
      <c r="C542" s="926"/>
      <c r="D542" s="926"/>
      <c r="E542" s="926"/>
      <c r="F542" s="926"/>
      <c r="G542" s="782">
        <f>'[1]Прайс без НДС'!G542*1.2</f>
        <v>2268</v>
      </c>
      <c r="H542" s="783"/>
    </row>
    <row r="543" spans="1:8" s="773" customFormat="1" ht="31.9" customHeight="1">
      <c r="A543" s="792"/>
      <c r="B543" s="925" t="s">
        <v>2312</v>
      </c>
      <c r="C543" s="926"/>
      <c r="D543" s="926"/>
      <c r="E543" s="926"/>
      <c r="F543" s="926"/>
      <c r="G543" s="798">
        <f>'[1]Прайс без НДС'!G543*1.2</f>
        <v>3150</v>
      </c>
      <c r="H543" s="799"/>
    </row>
    <row r="544" spans="1:8" s="773" customFormat="1" ht="26.45" customHeight="1" thickBot="1">
      <c r="A544" s="792"/>
      <c r="B544" s="936" t="s">
        <v>2313</v>
      </c>
      <c r="C544" s="937"/>
      <c r="D544" s="937"/>
      <c r="E544" s="937"/>
      <c r="F544" s="937"/>
      <c r="G544" s="789">
        <f>'[1]Прайс без НДС'!G544*1.2</f>
        <v>2268</v>
      </c>
      <c r="H544" s="790"/>
    </row>
    <row r="545" spans="1:8" s="773" customFormat="1" ht="42" customHeight="1" thickBot="1">
      <c r="B545" s="934" t="s">
        <v>2314</v>
      </c>
      <c r="C545" s="935"/>
      <c r="D545" s="935"/>
      <c r="E545" s="935"/>
      <c r="F545" s="935"/>
      <c r="G545" s="935"/>
      <c r="H545" s="935"/>
    </row>
    <row r="546" spans="1:8" s="773" customFormat="1" ht="33.6" customHeight="1">
      <c r="A546" s="792" t="s">
        <v>2254</v>
      </c>
      <c r="B546" s="793" t="s">
        <v>2315</v>
      </c>
      <c r="C546" s="931" t="s">
        <v>2316</v>
      </c>
      <c r="D546" s="932"/>
      <c r="E546" s="932"/>
      <c r="F546" s="933"/>
      <c r="G546" s="794">
        <f>'[1]Прайс без НДС'!G546*1.2</f>
        <v>14112</v>
      </c>
      <c r="H546" s="795"/>
    </row>
    <row r="547" spans="1:8" s="773" customFormat="1" ht="30.6" customHeight="1">
      <c r="A547" s="792" t="s">
        <v>2257</v>
      </c>
      <c r="B547" s="777" t="s">
        <v>2317</v>
      </c>
      <c r="C547" s="907" t="s">
        <v>2318</v>
      </c>
      <c r="D547" s="908"/>
      <c r="E547" s="908"/>
      <c r="F547" s="909"/>
      <c r="G547" s="782">
        <f>'[1]Прайс без НДС'!G547*1.2</f>
        <v>16002</v>
      </c>
      <c r="H547" s="783"/>
    </row>
    <row r="548" spans="1:8" s="773" customFormat="1" ht="29.45" customHeight="1">
      <c r="A548" s="792" t="s">
        <v>2260</v>
      </c>
      <c r="B548" s="777" t="s">
        <v>2319</v>
      </c>
      <c r="C548" s="907" t="s">
        <v>2320</v>
      </c>
      <c r="D548" s="908"/>
      <c r="E548" s="908"/>
      <c r="F548" s="909"/>
      <c r="G548" s="782">
        <f>'[1]Прайс без НДС'!G548*1.2</f>
        <v>19152</v>
      </c>
      <c r="H548" s="783"/>
    </row>
    <row r="549" spans="1:8" s="773" customFormat="1" ht="36.6" customHeight="1">
      <c r="A549" s="792" t="s">
        <v>2263</v>
      </c>
      <c r="B549" s="777" t="s">
        <v>2321</v>
      </c>
      <c r="C549" s="907" t="s">
        <v>2322</v>
      </c>
      <c r="D549" s="908"/>
      <c r="E549" s="908"/>
      <c r="F549" s="909"/>
      <c r="G549" s="782">
        <f>'[1]Прайс без НДС'!G549*1.2</f>
        <v>20286</v>
      </c>
      <c r="H549" s="783"/>
    </row>
    <row r="550" spans="1:8" s="773" customFormat="1" ht="34.15" customHeight="1">
      <c r="A550" s="792" t="s">
        <v>2266</v>
      </c>
      <c r="B550" s="777" t="s">
        <v>2323</v>
      </c>
      <c r="C550" s="907" t="s">
        <v>2324</v>
      </c>
      <c r="D550" s="908"/>
      <c r="E550" s="908"/>
      <c r="F550" s="909"/>
      <c r="G550" s="782">
        <f>'[1]Прайс без НДС'!G550*1.2</f>
        <v>22680</v>
      </c>
      <c r="H550" s="783"/>
    </row>
    <row r="551" spans="1:8" s="773" customFormat="1" ht="42" customHeight="1">
      <c r="A551" s="792" t="s">
        <v>2269</v>
      </c>
      <c r="B551" s="777" t="s">
        <v>2325</v>
      </c>
      <c r="C551" s="907" t="s">
        <v>2326</v>
      </c>
      <c r="D551" s="908"/>
      <c r="E551" s="908"/>
      <c r="F551" s="909"/>
      <c r="G551" s="782">
        <f>'[1]Прайс без НДС'!G551*1.2</f>
        <v>25200</v>
      </c>
      <c r="H551" s="783"/>
    </row>
    <row r="552" spans="1:8" s="773" customFormat="1" ht="42" customHeight="1">
      <c r="A552" s="792" t="s">
        <v>2272</v>
      </c>
      <c r="B552" s="777" t="s">
        <v>2327</v>
      </c>
      <c r="C552" s="907" t="s">
        <v>2328</v>
      </c>
      <c r="D552" s="908"/>
      <c r="E552" s="908"/>
      <c r="F552" s="909"/>
      <c r="G552" s="782">
        <f>'[1]Прайс без НДС'!G552*1.2</f>
        <v>34020</v>
      </c>
      <c r="H552" s="783"/>
    </row>
    <row r="553" spans="1:8" s="773" customFormat="1" ht="42" customHeight="1">
      <c r="A553" s="792" t="s">
        <v>2275</v>
      </c>
      <c r="B553" s="777" t="s">
        <v>2329</v>
      </c>
      <c r="C553" s="907" t="s">
        <v>2330</v>
      </c>
      <c r="D553" s="908"/>
      <c r="E553" s="908"/>
      <c r="F553" s="909"/>
      <c r="G553" s="782">
        <f>'[1]Прайс без НДС'!G553*1.2</f>
        <v>34020</v>
      </c>
      <c r="H553" s="783"/>
    </row>
    <row r="554" spans="1:8" s="773" customFormat="1" ht="42" customHeight="1" thickBot="1">
      <c r="A554" s="792" t="s">
        <v>2278</v>
      </c>
      <c r="B554" s="787" t="s">
        <v>2331</v>
      </c>
      <c r="C554" s="910" t="s">
        <v>2332</v>
      </c>
      <c r="D554" s="911"/>
      <c r="E554" s="911"/>
      <c r="F554" s="912"/>
      <c r="G554" s="789">
        <f>'[1]Прайс без НДС'!G554*1.2</f>
        <v>50400</v>
      </c>
      <c r="H554" s="790"/>
    </row>
    <row r="555" spans="1:8" s="773" customFormat="1" ht="42" customHeight="1" thickBot="1">
      <c r="B555" s="934" t="s">
        <v>2333</v>
      </c>
      <c r="C555" s="935"/>
      <c r="D555" s="935"/>
      <c r="E555" s="935"/>
      <c r="F555" s="935"/>
      <c r="G555" s="935"/>
      <c r="H555" s="935"/>
    </row>
    <row r="556" spans="1:8" s="773" customFormat="1" ht="42" customHeight="1">
      <c r="A556" s="792" t="s">
        <v>2254</v>
      </c>
      <c r="B556" s="793" t="s">
        <v>2334</v>
      </c>
      <c r="C556" s="931" t="s">
        <v>2335</v>
      </c>
      <c r="D556" s="932"/>
      <c r="E556" s="932"/>
      <c r="F556" s="933"/>
      <c r="G556" s="794">
        <f>'[1]Прайс без НДС'!G556*1.2</f>
        <v>11340</v>
      </c>
      <c r="H556" s="795"/>
    </row>
    <row r="557" spans="1:8" s="773" customFormat="1" ht="42" customHeight="1">
      <c r="A557" s="792" t="s">
        <v>2257</v>
      </c>
      <c r="B557" s="777" t="s">
        <v>2336</v>
      </c>
      <c r="C557" s="907" t="s">
        <v>2337</v>
      </c>
      <c r="D557" s="908"/>
      <c r="E557" s="908"/>
      <c r="F557" s="909"/>
      <c r="G557" s="782">
        <f>'[1]Прайс без НДС'!G557*1.2</f>
        <v>11970</v>
      </c>
      <c r="H557" s="783"/>
    </row>
    <row r="558" spans="1:8" s="773" customFormat="1" ht="42" customHeight="1">
      <c r="A558" s="792" t="s">
        <v>2260</v>
      </c>
      <c r="B558" s="777" t="s">
        <v>2338</v>
      </c>
      <c r="C558" s="907" t="s">
        <v>2339</v>
      </c>
      <c r="D558" s="908"/>
      <c r="E558" s="908"/>
      <c r="F558" s="909"/>
      <c r="G558" s="782">
        <f>'[1]Прайс без НДС'!G558*1.2</f>
        <v>8190</v>
      </c>
      <c r="H558" s="783"/>
    </row>
    <row r="559" spans="1:8" s="773" customFormat="1" ht="42" customHeight="1">
      <c r="A559" s="792" t="s">
        <v>2263</v>
      </c>
      <c r="B559" s="796" t="s">
        <v>2340</v>
      </c>
      <c r="C559" s="907" t="s">
        <v>2341</v>
      </c>
      <c r="D559" s="908"/>
      <c r="E559" s="908"/>
      <c r="F559" s="909"/>
      <c r="G559" s="782">
        <f>'[1]Прайс без НДС'!G559*1.2</f>
        <v>11340</v>
      </c>
      <c r="H559" s="783"/>
    </row>
    <row r="560" spans="1:8" s="773" customFormat="1" ht="42" customHeight="1">
      <c r="A560" s="792" t="s">
        <v>2266</v>
      </c>
      <c r="B560" s="800" t="s">
        <v>2340</v>
      </c>
      <c r="C560" s="907" t="s">
        <v>2342</v>
      </c>
      <c r="D560" s="908"/>
      <c r="E560" s="908"/>
      <c r="F560" s="909"/>
      <c r="G560" s="801">
        <f>'[1]Прайс без НДС'!G560*1.2</f>
        <v>819</v>
      </c>
      <c r="H560" s="802"/>
    </row>
    <row r="561" spans="1:8" s="773" customFormat="1" ht="42" customHeight="1">
      <c r="A561" s="792" t="s">
        <v>2269</v>
      </c>
      <c r="B561" s="800" t="s">
        <v>2340</v>
      </c>
      <c r="C561" s="907" t="s">
        <v>2343</v>
      </c>
      <c r="D561" s="908"/>
      <c r="E561" s="908"/>
      <c r="F561" s="909"/>
      <c r="G561" s="782">
        <f>'[1]Прайс без НДС'!G561*1.2</f>
        <v>1575</v>
      </c>
      <c r="H561" s="783"/>
    </row>
    <row r="562" spans="1:8" s="773" customFormat="1" ht="42" customHeight="1" thickBot="1">
      <c r="A562" s="792" t="s">
        <v>2272</v>
      </c>
      <c r="B562" s="797" t="s">
        <v>2340</v>
      </c>
      <c r="C562" s="910" t="s">
        <v>2344</v>
      </c>
      <c r="D562" s="911"/>
      <c r="E562" s="911"/>
      <c r="F562" s="912"/>
      <c r="G562" s="803">
        <f>'[1]Прайс без НДС'!G562*1.2</f>
        <v>630</v>
      </c>
      <c r="H562" s="804"/>
    </row>
  </sheetData>
  <autoFilter ref="B7:H455"/>
  <mergeCells count="106">
    <mergeCell ref="C561:F561"/>
    <mergeCell ref="C562:F562"/>
    <mergeCell ref="A1:H1"/>
    <mergeCell ref="A2:H2"/>
    <mergeCell ref="B555:H555"/>
    <mergeCell ref="C556:F556"/>
    <mergeCell ref="C557:F557"/>
    <mergeCell ref="C558:F558"/>
    <mergeCell ref="C559:F559"/>
    <mergeCell ref="C560:F560"/>
    <mergeCell ref="C549:F549"/>
    <mergeCell ref="C550:F550"/>
    <mergeCell ref="C551:F551"/>
    <mergeCell ref="C552:F552"/>
    <mergeCell ref="C553:F553"/>
    <mergeCell ref="C554:F554"/>
    <mergeCell ref="B543:F543"/>
    <mergeCell ref="B544:F544"/>
    <mergeCell ref="B545:H545"/>
    <mergeCell ref="C546:F546"/>
    <mergeCell ref="C547:F547"/>
    <mergeCell ref="C548:F548"/>
    <mergeCell ref="C539:F539"/>
    <mergeCell ref="A540:B540"/>
    <mergeCell ref="C540:F540"/>
    <mergeCell ref="G540:H540"/>
    <mergeCell ref="B541:F541"/>
    <mergeCell ref="B542:F542"/>
    <mergeCell ref="B533:H533"/>
    <mergeCell ref="B534:H534"/>
    <mergeCell ref="C535:F535"/>
    <mergeCell ref="C536:F536"/>
    <mergeCell ref="C537:F537"/>
    <mergeCell ref="C538:F538"/>
    <mergeCell ref="C527:F527"/>
    <mergeCell ref="C528:F528"/>
    <mergeCell ref="C529:F529"/>
    <mergeCell ref="C530:F530"/>
    <mergeCell ref="C531:F531"/>
    <mergeCell ref="C532:F532"/>
    <mergeCell ref="C521:F521"/>
    <mergeCell ref="C522:F522"/>
    <mergeCell ref="B523:H523"/>
    <mergeCell ref="B524:H524"/>
    <mergeCell ref="C525:F525"/>
    <mergeCell ref="C526:F526"/>
    <mergeCell ref="C515:F515"/>
    <mergeCell ref="C516:F516"/>
    <mergeCell ref="C517:F517"/>
    <mergeCell ref="C518:F518"/>
    <mergeCell ref="C519:F519"/>
    <mergeCell ref="C520:F520"/>
    <mergeCell ref="B510:H510"/>
    <mergeCell ref="B511:H511"/>
    <mergeCell ref="C512:F512"/>
    <mergeCell ref="G512:H512"/>
    <mergeCell ref="C513:F513"/>
    <mergeCell ref="C514:F514"/>
    <mergeCell ref="B438:H438"/>
    <mergeCell ref="B440:H440"/>
    <mergeCell ref="B444:H444"/>
    <mergeCell ref="B448:H448"/>
    <mergeCell ref="B454:H454"/>
    <mergeCell ref="B509:H509"/>
    <mergeCell ref="B400:E400"/>
    <mergeCell ref="B403:H403"/>
    <mergeCell ref="B408:H408"/>
    <mergeCell ref="B416:H416"/>
    <mergeCell ref="B427:H427"/>
    <mergeCell ref="B435:H435"/>
    <mergeCell ref="B316:H316"/>
    <mergeCell ref="B325:H325"/>
    <mergeCell ref="B376:H376"/>
    <mergeCell ref="B380:H380"/>
    <mergeCell ref="B383:H383"/>
    <mergeCell ref="B393:H393"/>
    <mergeCell ref="B276:H276"/>
    <mergeCell ref="B283:H283"/>
    <mergeCell ref="B288:H288"/>
    <mergeCell ref="B293:H293"/>
    <mergeCell ref="B299:H299"/>
    <mergeCell ref="B305:H305"/>
    <mergeCell ref="B203:H203"/>
    <mergeCell ref="B213:H213"/>
    <mergeCell ref="B217:H217"/>
    <mergeCell ref="B223:H223"/>
    <mergeCell ref="B259:H259"/>
    <mergeCell ref="B271:H271"/>
    <mergeCell ref="B138:H138"/>
    <mergeCell ref="B159:H159"/>
    <mergeCell ref="B177:H177"/>
    <mergeCell ref="B180:H180"/>
    <mergeCell ref="B184:H184"/>
    <mergeCell ref="B196:H196"/>
    <mergeCell ref="B57:H57"/>
    <mergeCell ref="B73:H73"/>
    <mergeCell ref="B82:H82"/>
    <mergeCell ref="B92:H92"/>
    <mergeCell ref="B102:H102"/>
    <mergeCell ref="B115:H115"/>
    <mergeCell ref="B6:H6"/>
    <mergeCell ref="B18:H18"/>
    <mergeCell ref="B27:H27"/>
    <mergeCell ref="B43:H43"/>
    <mergeCell ref="B48:H48"/>
    <mergeCell ref="B51:H51"/>
  </mergeCells>
  <pageMargins left="0.25" right="0.25" top="0.75" bottom="0.75" header="0.3" footer="0.3"/>
  <pageSetup paperSize="9" fitToHeight="0" orientation="landscape" r:id="rId1"/>
  <headerFooter differentFirst="1">
    <oddHeader>&amp;R&amp;P</oddHeader>
  </headerFooter>
  <rowBreaks count="24" manualBreakCount="24">
    <brk id="26" min="1" max="8" man="1"/>
    <brk id="56" min="1" max="8" man="1"/>
    <brk id="80" min="1" max="8" man="1"/>
    <brk id="101" min="1" max="8" man="1"/>
    <brk id="112" min="1" max="8" man="1"/>
    <brk id="137" min="1" max="8" man="1"/>
    <brk id="158" min="1" max="8" man="1"/>
    <brk id="182" min="1" max="8" man="1"/>
    <brk id="201" min="1" max="8" man="1"/>
    <brk id="222" min="1" max="8" man="1"/>
    <brk id="246" min="1" max="8" man="1"/>
    <brk id="270" min="1" max="8" man="1"/>
    <brk id="292" min="1" max="8" man="1"/>
    <brk id="314" min="1" max="8" man="1"/>
    <brk id="330" min="1" max="8" man="1"/>
    <brk id="349" min="1" max="8" man="1"/>
    <brk id="374" min="1" max="8" man="1"/>
    <brk id="391" min="1" max="8" man="1"/>
    <brk id="406" min="1" max="8" man="1"/>
    <brk id="434" min="1" max="8" man="1"/>
    <brk id="456" min="1" max="8" man="1"/>
    <brk id="507" min="1" max="8" man="1"/>
    <brk id="544" min="1" max="8" man="1"/>
    <brk id="554" min="1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showGridLines="0" view="pageBreakPreview" zoomScaleNormal="100" zoomScaleSheetLayoutView="100" workbookViewId="0">
      <selection sqref="A1:I1"/>
    </sheetView>
  </sheetViews>
  <sheetFormatPr defaultRowHeight="12.75"/>
  <cols>
    <col min="1" max="1" width="47.5703125" style="39" customWidth="1"/>
    <col min="2" max="2" width="4.28515625" style="39" customWidth="1"/>
    <col min="3" max="3" width="10.5703125" style="39" customWidth="1"/>
    <col min="4" max="4" width="1" style="39" customWidth="1"/>
    <col min="5" max="5" width="52.7109375" style="39" customWidth="1"/>
    <col min="6" max="6" width="4.28515625" style="39" customWidth="1"/>
    <col min="7" max="7" width="12.85546875" style="39" customWidth="1"/>
    <col min="8" max="8" width="0.7109375" style="39" hidden="1" customWidth="1"/>
    <col min="9" max="9" width="16.28515625" style="39" customWidth="1"/>
    <col min="11" max="30" width="9.140625" style="2"/>
  </cols>
  <sheetData>
    <row r="1" spans="1:30" s="6" customFormat="1" ht="99.95" customHeight="1">
      <c r="A1" s="940" t="s">
        <v>1211</v>
      </c>
      <c r="B1" s="941"/>
      <c r="C1" s="941"/>
      <c r="D1" s="941"/>
      <c r="E1" s="941"/>
      <c r="F1" s="941"/>
      <c r="G1" s="941"/>
      <c r="H1" s="941"/>
      <c r="I1" s="94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3.5" customHeight="1">
      <c r="A2" s="948" t="s">
        <v>1217</v>
      </c>
      <c r="B2" s="949"/>
      <c r="C2" s="949"/>
      <c r="D2" s="949"/>
      <c r="E2" s="950"/>
      <c r="F2" s="951"/>
      <c r="G2" s="951"/>
      <c r="H2" s="951"/>
    </row>
    <row r="3" spans="1:30" s="6" customFormat="1" ht="13.5" customHeight="1">
      <c r="A3" s="957" t="s">
        <v>1213</v>
      </c>
      <c r="B3" s="958"/>
      <c r="C3" s="958"/>
      <c r="D3" s="958"/>
      <c r="E3" s="958"/>
      <c r="F3" s="958"/>
      <c r="G3" s="958"/>
      <c r="H3" s="958"/>
      <c r="I3" s="95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s="7" customFormat="1" ht="15" customHeight="1">
      <c r="A4" s="144" t="s">
        <v>5</v>
      </c>
      <c r="B4" s="953" t="s">
        <v>6</v>
      </c>
      <c r="C4" s="942" t="s">
        <v>1214</v>
      </c>
      <c r="D4" s="952"/>
      <c r="E4" s="145" t="s">
        <v>5</v>
      </c>
      <c r="F4" s="955" t="s">
        <v>6</v>
      </c>
      <c r="G4" s="944" t="s">
        <v>1214</v>
      </c>
      <c r="H4" s="945"/>
      <c r="I4" s="146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1:30" s="7" customFormat="1" ht="33" customHeight="1">
      <c r="A5" s="147" t="s">
        <v>288</v>
      </c>
      <c r="B5" s="954"/>
      <c r="C5" s="943"/>
      <c r="D5" s="952"/>
      <c r="E5" s="148" t="s">
        <v>292</v>
      </c>
      <c r="F5" s="956"/>
      <c r="G5" s="946"/>
      <c r="H5" s="947"/>
      <c r="I5" s="146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0" ht="15" customHeight="1">
      <c r="A6" s="131" t="s">
        <v>119</v>
      </c>
      <c r="B6" s="132" t="s">
        <v>8</v>
      </c>
      <c r="C6" s="133" t="s">
        <v>523</v>
      </c>
      <c r="D6" s="952"/>
      <c r="E6" s="134" t="s">
        <v>273</v>
      </c>
      <c r="F6" s="135" t="s">
        <v>8</v>
      </c>
      <c r="G6" s="133" t="s">
        <v>523</v>
      </c>
      <c r="H6" s="136"/>
    </row>
    <row r="7" spans="1:30" ht="15" customHeight="1">
      <c r="A7" s="131" t="s">
        <v>236</v>
      </c>
      <c r="B7" s="137" t="s">
        <v>8</v>
      </c>
      <c r="C7" s="133" t="s">
        <v>523</v>
      </c>
      <c r="D7" s="952"/>
      <c r="E7" s="134" t="s">
        <v>274</v>
      </c>
      <c r="F7" s="135" t="s">
        <v>8</v>
      </c>
      <c r="G7" s="133" t="s">
        <v>523</v>
      </c>
      <c r="H7" s="136"/>
    </row>
    <row r="8" spans="1:30" ht="15" customHeight="1">
      <c r="A8" s="131" t="s">
        <v>235</v>
      </c>
      <c r="B8" s="137" t="s">
        <v>8</v>
      </c>
      <c r="C8" s="133" t="s">
        <v>523</v>
      </c>
      <c r="D8" s="952"/>
      <c r="E8" s="138" t="s">
        <v>275</v>
      </c>
      <c r="F8" s="135" t="s">
        <v>8</v>
      </c>
      <c r="G8" s="133" t="s">
        <v>523</v>
      </c>
      <c r="H8" s="136"/>
    </row>
    <row r="9" spans="1:30" ht="15" customHeight="1">
      <c r="A9" s="131" t="s">
        <v>120</v>
      </c>
      <c r="B9" s="139" t="s">
        <v>8</v>
      </c>
      <c r="C9" s="133" t="s">
        <v>523</v>
      </c>
      <c r="D9" s="952"/>
      <c r="E9" s="138" t="s">
        <v>276</v>
      </c>
      <c r="F9" s="135" t="s">
        <v>8</v>
      </c>
      <c r="G9" s="133" t="s">
        <v>523</v>
      </c>
      <c r="H9" s="136"/>
    </row>
    <row r="10" spans="1:30" ht="15" customHeight="1">
      <c r="A10" s="131" t="s">
        <v>289</v>
      </c>
      <c r="B10" s="139" t="s">
        <v>8</v>
      </c>
      <c r="C10" s="133" t="s">
        <v>523</v>
      </c>
      <c r="D10" s="952"/>
      <c r="E10" s="134" t="s">
        <v>277</v>
      </c>
      <c r="F10" s="135" t="s">
        <v>8</v>
      </c>
      <c r="G10" s="133" t="s">
        <v>523</v>
      </c>
      <c r="H10" s="136"/>
    </row>
    <row r="11" spans="1:30" s="5" customFormat="1" ht="15" customHeight="1">
      <c r="A11" s="131" t="s">
        <v>290</v>
      </c>
      <c r="B11" s="139" t="s">
        <v>8</v>
      </c>
      <c r="C11" s="133" t="s">
        <v>523</v>
      </c>
      <c r="D11" s="952"/>
      <c r="E11" s="134" t="s">
        <v>278</v>
      </c>
      <c r="F11" s="135" t="s">
        <v>8</v>
      </c>
      <c r="G11" s="133" t="s">
        <v>523</v>
      </c>
      <c r="H11" s="136"/>
      <c r="I11" s="13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" customHeight="1">
      <c r="A12" s="131" t="s">
        <v>291</v>
      </c>
      <c r="B12" s="139" t="s">
        <v>8</v>
      </c>
      <c r="C12" s="133" t="s">
        <v>523</v>
      </c>
      <c r="D12" s="952"/>
      <c r="E12" s="140" t="s">
        <v>279</v>
      </c>
      <c r="F12" s="135" t="s">
        <v>8</v>
      </c>
      <c r="G12" s="133" t="s">
        <v>523</v>
      </c>
      <c r="H12" s="136"/>
    </row>
    <row r="13" spans="1:30" ht="15" customHeight="1">
      <c r="A13" s="131" t="s">
        <v>122</v>
      </c>
      <c r="B13" s="139" t="s">
        <v>8</v>
      </c>
      <c r="C13" s="133" t="s">
        <v>523</v>
      </c>
      <c r="D13" s="952"/>
      <c r="E13" s="138" t="s">
        <v>280</v>
      </c>
      <c r="F13" s="135" t="s">
        <v>8</v>
      </c>
      <c r="G13" s="133" t="s">
        <v>523</v>
      </c>
      <c r="H13" s="136"/>
    </row>
    <row r="14" spans="1:30" ht="15" customHeight="1">
      <c r="A14" s="131" t="s">
        <v>123</v>
      </c>
      <c r="B14" s="139" t="s">
        <v>8</v>
      </c>
      <c r="C14" s="133" t="s">
        <v>523</v>
      </c>
      <c r="D14" s="952"/>
      <c r="E14" s="134" t="s">
        <v>281</v>
      </c>
      <c r="F14" s="135" t="s">
        <v>8</v>
      </c>
      <c r="G14" s="133" t="s">
        <v>523</v>
      </c>
      <c r="H14" s="136"/>
    </row>
    <row r="15" spans="1:30" ht="15" customHeight="1">
      <c r="A15" s="131" t="s">
        <v>124</v>
      </c>
      <c r="B15" s="139" t="s">
        <v>8</v>
      </c>
      <c r="C15" s="133" t="s">
        <v>523</v>
      </c>
      <c r="D15" s="952"/>
      <c r="E15" s="134" t="s">
        <v>282</v>
      </c>
      <c r="F15" s="135" t="s">
        <v>8</v>
      </c>
      <c r="G15" s="133" t="s">
        <v>523</v>
      </c>
      <c r="H15" s="136"/>
    </row>
    <row r="16" spans="1:30" ht="15" customHeight="1">
      <c r="A16" s="131" t="s">
        <v>131</v>
      </c>
      <c r="B16" s="139" t="s">
        <v>8</v>
      </c>
      <c r="C16" s="133" t="s">
        <v>523</v>
      </c>
      <c r="D16" s="952"/>
      <c r="E16" s="140" t="s">
        <v>283</v>
      </c>
      <c r="F16" s="135" t="s">
        <v>8</v>
      </c>
      <c r="G16" s="133" t="s">
        <v>523</v>
      </c>
      <c r="H16" s="136"/>
    </row>
    <row r="17" spans="1:8" ht="15" customHeight="1">
      <c r="A17" s="131" t="s">
        <v>125</v>
      </c>
      <c r="B17" s="139" t="s">
        <v>8</v>
      </c>
      <c r="C17" s="133" t="s">
        <v>523</v>
      </c>
      <c r="D17" s="952"/>
      <c r="E17" s="134" t="s">
        <v>284</v>
      </c>
      <c r="F17" s="135" t="s">
        <v>8</v>
      </c>
      <c r="G17" s="133" t="s">
        <v>523</v>
      </c>
      <c r="H17" s="136"/>
    </row>
    <row r="18" spans="1:8" ht="15" customHeight="1">
      <c r="A18" s="131" t="s">
        <v>126</v>
      </c>
      <c r="B18" s="139" t="s">
        <v>8</v>
      </c>
      <c r="C18" s="133" t="s">
        <v>523</v>
      </c>
      <c r="D18" s="952"/>
      <c r="E18" s="134" t="s">
        <v>285</v>
      </c>
      <c r="F18" s="135" t="s">
        <v>8</v>
      </c>
      <c r="G18" s="133" t="s">
        <v>523</v>
      </c>
      <c r="H18" s="136"/>
    </row>
    <row r="19" spans="1:8" ht="15" customHeight="1">
      <c r="A19" s="131" t="s">
        <v>127</v>
      </c>
      <c r="B19" s="139" t="s">
        <v>8</v>
      </c>
      <c r="C19" s="133" t="s">
        <v>523</v>
      </c>
      <c r="D19" s="952"/>
      <c r="E19" s="134" t="s">
        <v>286</v>
      </c>
      <c r="F19" s="135" t="s">
        <v>8</v>
      </c>
      <c r="G19" s="133" t="s">
        <v>523</v>
      </c>
      <c r="H19" s="136"/>
    </row>
    <row r="20" spans="1:8" ht="15" customHeight="1">
      <c r="A20" s="131" t="s">
        <v>132</v>
      </c>
      <c r="B20" s="139" t="s">
        <v>8</v>
      </c>
      <c r="C20" s="133" t="s">
        <v>523</v>
      </c>
      <c r="D20" s="952"/>
      <c r="E20" s="134" t="s">
        <v>287</v>
      </c>
      <c r="F20" s="135" t="s">
        <v>8</v>
      </c>
      <c r="G20" s="133" t="s">
        <v>523</v>
      </c>
      <c r="H20" s="136"/>
    </row>
    <row r="21" spans="1:8" ht="15" customHeight="1">
      <c r="A21" s="131" t="s">
        <v>128</v>
      </c>
      <c r="B21" s="139" t="s">
        <v>8</v>
      </c>
      <c r="C21" s="133" t="s">
        <v>523</v>
      </c>
      <c r="D21" s="952"/>
      <c r="E21" s="141"/>
      <c r="H21" s="136"/>
    </row>
    <row r="22" spans="1:8" ht="15" customHeight="1">
      <c r="A22" s="131" t="s">
        <v>129</v>
      </c>
      <c r="B22" s="137" t="s">
        <v>8</v>
      </c>
      <c r="C22" s="133" t="s">
        <v>523</v>
      </c>
      <c r="D22" s="952"/>
      <c r="E22" s="141"/>
      <c r="H22" s="136"/>
    </row>
    <row r="23" spans="1:8" ht="15" customHeight="1">
      <c r="A23" s="131" t="s">
        <v>130</v>
      </c>
      <c r="B23" s="137" t="s">
        <v>8</v>
      </c>
      <c r="C23" s="133" t="s">
        <v>523</v>
      </c>
      <c r="D23" s="952"/>
      <c r="E23" s="141"/>
      <c r="H23" s="136"/>
    </row>
    <row r="24" spans="1:8" ht="15" customHeight="1">
      <c r="A24" s="131" t="s">
        <v>133</v>
      </c>
      <c r="B24" s="137" t="s">
        <v>8</v>
      </c>
      <c r="C24" s="133" t="s">
        <v>523</v>
      </c>
      <c r="D24" s="952"/>
      <c r="E24" s="141"/>
      <c r="H24" s="136"/>
    </row>
    <row r="25" spans="1:8" ht="15" customHeight="1">
      <c r="A25" s="131" t="s">
        <v>134</v>
      </c>
      <c r="B25" s="137" t="s">
        <v>8</v>
      </c>
      <c r="C25" s="133" t="s">
        <v>523</v>
      </c>
      <c r="D25" s="952"/>
      <c r="E25" s="141"/>
      <c r="H25" s="136"/>
    </row>
    <row r="26" spans="1:8" ht="15" customHeight="1">
      <c r="A26" s="131" t="s">
        <v>135</v>
      </c>
      <c r="B26" s="137" t="s">
        <v>8</v>
      </c>
      <c r="C26" s="133" t="s">
        <v>523</v>
      </c>
      <c r="D26" s="952"/>
      <c r="E26" s="141"/>
      <c r="H26" s="136"/>
    </row>
    <row r="27" spans="1:8" ht="15" customHeight="1">
      <c r="A27" s="142"/>
      <c r="B27" s="142"/>
      <c r="C27" s="143"/>
      <c r="D27" s="952"/>
      <c r="E27" s="141"/>
      <c r="H27" s="136"/>
    </row>
    <row r="28" spans="1:8">
      <c r="C28" s="141"/>
      <c r="D28" s="141"/>
      <c r="E28" s="141"/>
    </row>
    <row r="29" spans="1:8">
      <c r="C29" s="141"/>
      <c r="D29" s="141"/>
      <c r="E29" s="141"/>
    </row>
    <row r="30" spans="1:8">
      <c r="C30" s="141"/>
      <c r="D30" s="141"/>
      <c r="E30" s="141"/>
    </row>
    <row r="31" spans="1:8">
      <c r="C31" s="141"/>
      <c r="D31" s="141"/>
      <c r="E31" s="141"/>
    </row>
    <row r="32" spans="1:8">
      <c r="C32" s="141"/>
      <c r="D32" s="141"/>
      <c r="E32" s="141"/>
    </row>
    <row r="33" spans="4:4">
      <c r="D33" s="141"/>
    </row>
  </sheetData>
  <customSheetViews>
    <customSheetView guid="{C10D487A-7E93-4C21-B7D8-FC37D0A2CCCC}" showPageBreaks="1" fitToPage="1" printArea="1" hiddenColumns="1" view="pageBreakPreview">
      <selection activeCell="A4" sqref="A4:H4"/>
      <pageMargins left="0.23622047244094491" right="0.23622047244094491" top="0.35433070866141736" bottom="0.35433070866141736" header="0.31496062992125984" footer="0.31496062992125984"/>
      <printOptions horizontalCentered="1"/>
      <pageSetup paperSize="9" scale="77" orientation="portrait" r:id="rId1"/>
      <headerFooter alignWithMargins="0"/>
    </customSheetView>
  </customSheetViews>
  <mergeCells count="8">
    <mergeCell ref="A1:I1"/>
    <mergeCell ref="C4:C5"/>
    <mergeCell ref="G4:H5"/>
    <mergeCell ref="A2:H2"/>
    <mergeCell ref="D4:D27"/>
    <mergeCell ref="B4:B5"/>
    <mergeCell ref="F4:F5"/>
    <mergeCell ref="A3:I3"/>
  </mergeCells>
  <printOptions horizontalCentered="1"/>
  <pageMargins left="0" right="0" top="0.19685039370078741" bottom="0" header="0" footer="0"/>
  <pageSetup paperSize="9" scale="68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showGridLines="0" view="pageBreakPreview" zoomScaleNormal="100" zoomScaleSheetLayoutView="100" workbookViewId="0">
      <selection activeCell="F7" sqref="F7"/>
    </sheetView>
  </sheetViews>
  <sheetFormatPr defaultRowHeight="12.75"/>
  <cols>
    <col min="1" max="1" width="48.28515625" style="146" customWidth="1"/>
    <col min="2" max="2" width="4.28515625" style="146" customWidth="1"/>
    <col min="3" max="3" width="10" style="146" hidden="1" customWidth="1"/>
    <col min="4" max="4" width="10" style="212" customWidth="1"/>
    <col min="5" max="5" width="1.28515625" style="212" customWidth="1"/>
    <col min="6" max="6" width="48.28515625" style="146" customWidth="1"/>
    <col min="7" max="7" width="4.28515625" style="146" customWidth="1"/>
    <col min="8" max="8" width="10" style="146" hidden="1" customWidth="1"/>
    <col min="9" max="9" width="10" style="146" customWidth="1"/>
    <col min="10" max="10" width="1" style="6" customWidth="1"/>
    <col min="11" max="30" width="9.140625" style="2"/>
    <col min="31" max="16384" width="9.140625" style="6"/>
  </cols>
  <sheetData>
    <row r="1" spans="1:30" ht="99.95" customHeight="1">
      <c r="A1" s="812" t="s">
        <v>1211</v>
      </c>
      <c r="B1" s="813"/>
      <c r="C1" s="813"/>
      <c r="D1" s="813"/>
      <c r="E1" s="813"/>
      <c r="F1" s="813"/>
      <c r="G1" s="813"/>
      <c r="H1" s="813"/>
      <c r="I1" s="813"/>
    </row>
    <row r="2" spans="1:30" s="11" customFormat="1" ht="15">
      <c r="A2" s="814" t="s">
        <v>1216</v>
      </c>
      <c r="B2" s="815"/>
      <c r="C2" s="815"/>
      <c r="D2" s="815"/>
      <c r="E2" s="815"/>
      <c r="F2" s="815"/>
      <c r="G2" s="815"/>
      <c r="H2" s="815"/>
      <c r="I2" s="815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3.5" customHeight="1">
      <c r="A3" s="816" t="s">
        <v>1209</v>
      </c>
      <c r="B3" s="817"/>
      <c r="C3" s="817"/>
      <c r="D3" s="817"/>
      <c r="E3" s="817"/>
      <c r="F3" s="817"/>
      <c r="G3" s="817"/>
      <c r="H3" s="817"/>
      <c r="I3" s="817"/>
    </row>
    <row r="4" spans="1:30" ht="25.5">
      <c r="A4" s="21" t="s">
        <v>5</v>
      </c>
      <c r="B4" s="50" t="s">
        <v>529</v>
      </c>
      <c r="C4" s="50" t="s">
        <v>530</v>
      </c>
      <c r="D4" s="206" t="s">
        <v>1214</v>
      </c>
      <c r="E4" s="21"/>
      <c r="F4" s="21" t="s">
        <v>5</v>
      </c>
      <c r="G4" s="50" t="s">
        <v>529</v>
      </c>
      <c r="H4" s="50" t="s">
        <v>530</v>
      </c>
      <c r="I4" s="206" t="s">
        <v>1214</v>
      </c>
    </row>
    <row r="5" spans="1:30" ht="14.25">
      <c r="A5" s="962" t="s">
        <v>531</v>
      </c>
      <c r="B5" s="962"/>
      <c r="C5" s="962"/>
      <c r="D5" s="962"/>
      <c r="E5" s="21"/>
      <c r="F5" s="963" t="s">
        <v>532</v>
      </c>
      <c r="G5" s="963"/>
      <c r="H5" s="963"/>
      <c r="I5" s="963"/>
    </row>
    <row r="6" spans="1:30" ht="13.5" customHeight="1">
      <c r="A6" s="78" t="s">
        <v>1212</v>
      </c>
      <c r="B6" s="25" t="s">
        <v>8</v>
      </c>
      <c r="C6" s="126">
        <v>756</v>
      </c>
      <c r="D6" s="127">
        <f>C6+C6*35%</f>
        <v>1020.5999999999999</v>
      </c>
      <c r="E6" s="44"/>
      <c r="F6" s="78" t="s">
        <v>101</v>
      </c>
      <c r="G6" s="128" t="s">
        <v>8</v>
      </c>
      <c r="H6" s="126">
        <v>2161</v>
      </c>
      <c r="I6" s="127">
        <f>H6+H6*35%</f>
        <v>2917.35</v>
      </c>
    </row>
    <row r="7" spans="1:30" ht="13.5" customHeight="1">
      <c r="A7" s="98" t="s">
        <v>1118</v>
      </c>
      <c r="B7" s="12" t="s">
        <v>8</v>
      </c>
      <c r="C7" s="129">
        <v>1553</v>
      </c>
      <c r="D7" s="86">
        <f t="shared" ref="D7:D13" si="0">C7+C7*35%</f>
        <v>2096.5500000000002</v>
      </c>
      <c r="E7" s="44"/>
      <c r="F7" s="98" t="s">
        <v>410</v>
      </c>
      <c r="G7" s="51" t="s">
        <v>8</v>
      </c>
      <c r="H7" s="129">
        <v>3633</v>
      </c>
      <c r="I7" s="86">
        <f t="shared" ref="I7:I14" si="1">H7+H7*35%</f>
        <v>4904.55</v>
      </c>
    </row>
    <row r="8" spans="1:30" ht="13.5" customHeight="1">
      <c r="A8" s="98" t="s">
        <v>1119</v>
      </c>
      <c r="B8" s="12" t="s">
        <v>8</v>
      </c>
      <c r="C8" s="129">
        <v>1798</v>
      </c>
      <c r="D8" s="86">
        <f t="shared" si="0"/>
        <v>2427.3000000000002</v>
      </c>
      <c r="E8" s="44"/>
      <c r="F8" s="98" t="s">
        <v>411</v>
      </c>
      <c r="G8" s="51" t="s">
        <v>8</v>
      </c>
      <c r="H8" s="129">
        <v>3687</v>
      </c>
      <c r="I8" s="86">
        <f t="shared" si="1"/>
        <v>4977.45</v>
      </c>
    </row>
    <row r="9" spans="1:30" ht="13.5" customHeight="1">
      <c r="A9" s="98" t="s">
        <v>1120</v>
      </c>
      <c r="B9" s="12" t="s">
        <v>8</v>
      </c>
      <c r="C9" s="129">
        <v>2583</v>
      </c>
      <c r="D9" s="86">
        <f t="shared" si="0"/>
        <v>3487.05</v>
      </c>
      <c r="E9" s="44"/>
      <c r="F9" s="98" t="s">
        <v>412</v>
      </c>
      <c r="G9" s="12" t="s">
        <v>8</v>
      </c>
      <c r="H9" s="129">
        <v>6551</v>
      </c>
      <c r="I9" s="86">
        <f t="shared" si="1"/>
        <v>8843.85</v>
      </c>
    </row>
    <row r="10" spans="1:30" ht="13.5" customHeight="1">
      <c r="A10" s="98" t="s">
        <v>1121</v>
      </c>
      <c r="B10" s="12" t="s">
        <v>8</v>
      </c>
      <c r="C10" s="129">
        <v>1347</v>
      </c>
      <c r="D10" s="86">
        <f t="shared" si="0"/>
        <v>1818.45</v>
      </c>
      <c r="E10" s="44"/>
      <c r="F10" s="98" t="s">
        <v>413</v>
      </c>
      <c r="G10" s="12" t="s">
        <v>8</v>
      </c>
      <c r="H10" s="129">
        <v>3756</v>
      </c>
      <c r="I10" s="86">
        <f t="shared" si="1"/>
        <v>5070.6000000000004</v>
      </c>
    </row>
    <row r="11" spans="1:30" ht="13.5" customHeight="1">
      <c r="A11" s="98" t="s">
        <v>1122</v>
      </c>
      <c r="B11" s="12" t="s">
        <v>8</v>
      </c>
      <c r="C11" s="129">
        <v>2037</v>
      </c>
      <c r="D11" s="86">
        <f t="shared" si="0"/>
        <v>2749.95</v>
      </c>
      <c r="E11" s="44"/>
      <c r="F11" s="98" t="s">
        <v>414</v>
      </c>
      <c r="G11" s="12" t="s">
        <v>8</v>
      </c>
      <c r="H11" s="129">
        <v>6551</v>
      </c>
      <c r="I11" s="86">
        <f t="shared" si="1"/>
        <v>8843.85</v>
      </c>
    </row>
    <row r="12" spans="1:30" ht="13.5" customHeight="1">
      <c r="A12" s="98" t="s">
        <v>1124</v>
      </c>
      <c r="B12" s="12" t="s">
        <v>8</v>
      </c>
      <c r="C12" s="129">
        <v>2116</v>
      </c>
      <c r="D12" s="86">
        <f t="shared" si="0"/>
        <v>2856.6</v>
      </c>
      <c r="E12" s="44"/>
      <c r="F12" s="98" t="s">
        <v>102</v>
      </c>
      <c r="G12" s="12" t="s">
        <v>8</v>
      </c>
      <c r="H12" s="129">
        <v>2945</v>
      </c>
      <c r="I12" s="86">
        <f t="shared" si="1"/>
        <v>3975.75</v>
      </c>
    </row>
    <row r="13" spans="1:30" ht="13.5" customHeight="1">
      <c r="A13" s="98" t="s">
        <v>1123</v>
      </c>
      <c r="B13" s="12" t="s">
        <v>8</v>
      </c>
      <c r="C13" s="129">
        <v>2919</v>
      </c>
      <c r="D13" s="86">
        <f t="shared" si="0"/>
        <v>3940.65</v>
      </c>
      <c r="E13" s="44"/>
      <c r="F13" s="98" t="s">
        <v>103</v>
      </c>
      <c r="G13" s="12" t="s">
        <v>8</v>
      </c>
      <c r="H13" s="129">
        <v>3121</v>
      </c>
      <c r="I13" s="86">
        <f t="shared" si="1"/>
        <v>4213.3500000000004</v>
      </c>
    </row>
    <row r="14" spans="1:30" ht="13.5" customHeight="1">
      <c r="A14" s="828" t="s">
        <v>160</v>
      </c>
      <c r="B14" s="829"/>
      <c r="C14" s="829"/>
      <c r="D14" s="830"/>
      <c r="E14" s="44"/>
      <c r="F14" s="98" t="s">
        <v>104</v>
      </c>
      <c r="G14" s="12" t="s">
        <v>8</v>
      </c>
      <c r="H14" s="129">
        <v>7160</v>
      </c>
      <c r="I14" s="86">
        <f t="shared" si="1"/>
        <v>9666</v>
      </c>
    </row>
    <row r="15" spans="1:30" s="3" customFormat="1" ht="13.5" customHeight="1">
      <c r="A15" s="98" t="s">
        <v>478</v>
      </c>
      <c r="B15" s="51" t="s">
        <v>8</v>
      </c>
      <c r="C15" s="126">
        <v>607</v>
      </c>
      <c r="D15" s="86">
        <f>C15+C15*35%</f>
        <v>819.45</v>
      </c>
      <c r="E15" s="130"/>
      <c r="F15" s="959" t="s">
        <v>533</v>
      </c>
      <c r="G15" s="960"/>
      <c r="H15" s="960"/>
      <c r="I15" s="96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3" customFormat="1" ht="13.5" customHeight="1">
      <c r="A16" s="98" t="s">
        <v>479</v>
      </c>
      <c r="B16" s="51" t="s">
        <v>8</v>
      </c>
      <c r="C16" s="126">
        <v>1054</v>
      </c>
      <c r="D16" s="86">
        <f t="shared" ref="D16:D18" si="2">C16+C16*35%</f>
        <v>1422.9</v>
      </c>
      <c r="E16" s="130"/>
      <c r="F16" s="98" t="s">
        <v>166</v>
      </c>
      <c r="G16" s="12" t="s">
        <v>8</v>
      </c>
      <c r="H16" s="129">
        <v>1215</v>
      </c>
      <c r="I16" s="86">
        <f>H16+H16*35%</f>
        <v>1640.25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3" customFormat="1" ht="13.5" customHeight="1">
      <c r="A17" s="98" t="s">
        <v>471</v>
      </c>
      <c r="B17" s="51" t="s">
        <v>8</v>
      </c>
      <c r="C17" s="126">
        <v>986</v>
      </c>
      <c r="D17" s="86">
        <f t="shared" si="2"/>
        <v>1331.1</v>
      </c>
      <c r="E17" s="130"/>
      <c r="F17" s="98" t="s">
        <v>167</v>
      </c>
      <c r="G17" s="12" t="s">
        <v>8</v>
      </c>
      <c r="H17" s="129">
        <v>4027</v>
      </c>
      <c r="I17" s="86">
        <f t="shared" ref="I17:I18" si="3">H17+H17*35%</f>
        <v>5436.45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3" customFormat="1" ht="13.5" customHeight="1">
      <c r="A18" s="98" t="s">
        <v>472</v>
      </c>
      <c r="B18" s="51" t="s">
        <v>8</v>
      </c>
      <c r="C18" s="126">
        <v>1662</v>
      </c>
      <c r="D18" s="86">
        <f t="shared" si="2"/>
        <v>2243.6999999999998</v>
      </c>
      <c r="E18" s="130"/>
      <c r="F18" s="98" t="s">
        <v>105</v>
      </c>
      <c r="G18" s="12" t="s">
        <v>8</v>
      </c>
      <c r="H18" s="129">
        <v>272</v>
      </c>
      <c r="I18" s="86">
        <f t="shared" si="3"/>
        <v>367.2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3" customFormat="1" ht="13.5" customHeight="1">
      <c r="A19" s="146"/>
      <c r="B19" s="146"/>
      <c r="C19" s="146"/>
      <c r="D19" s="212"/>
      <c r="E19" s="130"/>
      <c r="F19" s="959" t="s">
        <v>534</v>
      </c>
      <c r="G19" s="960"/>
      <c r="H19" s="960"/>
      <c r="I19" s="96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3" customFormat="1" ht="13.5" customHeight="1">
      <c r="A20" s="146"/>
      <c r="B20" s="146"/>
      <c r="C20" s="146"/>
      <c r="D20" s="212"/>
      <c r="E20" s="130"/>
      <c r="F20" s="98" t="s">
        <v>161</v>
      </c>
      <c r="G20" s="12" t="s">
        <v>8</v>
      </c>
      <c r="H20" s="129">
        <v>2229</v>
      </c>
      <c r="I20" s="86">
        <f>H20+H20*35%</f>
        <v>3009.15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3" customFormat="1" ht="13.5" customHeight="1">
      <c r="A21" s="146"/>
      <c r="B21" s="146"/>
      <c r="C21" s="146"/>
      <c r="D21" s="212"/>
      <c r="E21" s="130"/>
      <c r="F21" s="98" t="s">
        <v>162</v>
      </c>
      <c r="G21" s="12" t="s">
        <v>8</v>
      </c>
      <c r="H21" s="129">
        <v>2229</v>
      </c>
      <c r="I21" s="86">
        <f t="shared" ref="I21:I24" si="4">H21+H21*35%</f>
        <v>3009.15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3" customFormat="1" ht="13.5" customHeight="1">
      <c r="A22" s="146"/>
      <c r="B22" s="146"/>
      <c r="C22" s="146"/>
      <c r="D22" s="212"/>
      <c r="E22" s="130"/>
      <c r="F22" s="98" t="s">
        <v>163</v>
      </c>
      <c r="G22" s="12" t="s">
        <v>8</v>
      </c>
      <c r="H22" s="129">
        <v>2229</v>
      </c>
      <c r="I22" s="86">
        <f t="shared" si="4"/>
        <v>3009.15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3" customFormat="1" ht="13.5" customHeight="1">
      <c r="A23" s="146"/>
      <c r="B23" s="146"/>
      <c r="C23" s="146"/>
      <c r="D23" s="212"/>
      <c r="E23" s="130"/>
      <c r="F23" s="98" t="s">
        <v>164</v>
      </c>
      <c r="G23" s="12" t="s">
        <v>8</v>
      </c>
      <c r="H23" s="129">
        <v>2229</v>
      </c>
      <c r="I23" s="86">
        <f t="shared" si="4"/>
        <v>3009.15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3" customFormat="1" ht="13.5" customHeight="1">
      <c r="A24" s="146"/>
      <c r="B24" s="146"/>
      <c r="C24" s="146"/>
      <c r="D24" s="212"/>
      <c r="E24" s="130"/>
      <c r="F24" s="98" t="s">
        <v>165</v>
      </c>
      <c r="G24" s="12" t="s">
        <v>8</v>
      </c>
      <c r="H24" s="129">
        <v>2229</v>
      </c>
      <c r="I24" s="86">
        <f t="shared" si="4"/>
        <v>3009.15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3.5" customHeight="1"/>
  </sheetData>
  <customSheetViews>
    <customSheetView guid="{C10D487A-7E93-4C21-B7D8-FC37D0A2CCCC}" showPageBreaks="1" fitToPage="1" view="pageBreakPreview">
      <selection activeCell="A3" sqref="A3:I3"/>
      <pageMargins left="0.7" right="0.7" top="0.75" bottom="0.75" header="0.3" footer="0.3"/>
      <pageSetup paperSize="9" scale="59" orientation="portrait" r:id="rId1"/>
    </customSheetView>
  </customSheetViews>
  <mergeCells count="8">
    <mergeCell ref="A14:D14"/>
    <mergeCell ref="F15:I15"/>
    <mergeCell ref="F19:I19"/>
    <mergeCell ref="A1:I1"/>
    <mergeCell ref="A2:I2"/>
    <mergeCell ref="A3:I3"/>
    <mergeCell ref="A5:D5"/>
    <mergeCell ref="F5:I5"/>
  </mergeCells>
  <printOptions horizontalCentered="1"/>
  <pageMargins left="0" right="0" top="0.19685039370078741" bottom="0" header="0" footer="0"/>
  <pageSetup paperSize="9" scale="81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showGridLines="0" view="pageBreakPreview" zoomScaleNormal="100" zoomScaleSheetLayoutView="100" workbookViewId="0">
      <selection activeCell="F36" sqref="F36"/>
    </sheetView>
  </sheetViews>
  <sheetFormatPr defaultRowHeight="12.75"/>
  <cols>
    <col min="1" max="1" width="48.28515625" style="146" customWidth="1"/>
    <col min="2" max="2" width="4.28515625" style="146" customWidth="1"/>
    <col min="3" max="3" width="10.28515625" style="146" hidden="1" customWidth="1"/>
    <col min="4" max="4" width="10.140625" style="212" customWidth="1"/>
    <col min="5" max="5" width="1.28515625" style="212" customWidth="1"/>
    <col min="6" max="6" width="48.140625" style="146" customWidth="1"/>
    <col min="7" max="7" width="4.28515625" style="146" customWidth="1"/>
    <col min="8" max="8" width="10.85546875" style="146" hidden="1" customWidth="1"/>
    <col min="9" max="9" width="10.28515625" style="146" customWidth="1"/>
    <col min="10" max="10" width="1.140625" style="2" customWidth="1"/>
    <col min="11" max="30" width="9.140625" style="2"/>
    <col min="31" max="16384" width="9.140625" style="6"/>
  </cols>
  <sheetData>
    <row r="1" spans="1:30" s="16" customFormat="1" ht="99.95" customHeight="1">
      <c r="A1" s="853" t="s">
        <v>1210</v>
      </c>
      <c r="B1" s="854"/>
      <c r="C1" s="854"/>
      <c r="D1" s="854"/>
      <c r="E1" s="854"/>
      <c r="F1" s="854"/>
      <c r="G1" s="854"/>
      <c r="H1" s="854"/>
      <c r="I1" s="854"/>
    </row>
    <row r="2" spans="1:30" s="11" customFormat="1" ht="14.25" customHeight="1">
      <c r="A2" s="814" t="s">
        <v>1223</v>
      </c>
      <c r="B2" s="815"/>
      <c r="C2" s="815"/>
      <c r="D2" s="815"/>
      <c r="E2" s="815"/>
      <c r="F2" s="815"/>
      <c r="G2" s="815"/>
      <c r="H2" s="815"/>
      <c r="I2" s="815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2" customHeight="1">
      <c r="A3" s="816" t="s">
        <v>1209</v>
      </c>
      <c r="B3" s="817"/>
      <c r="C3" s="817"/>
      <c r="D3" s="817"/>
      <c r="E3" s="817"/>
      <c r="F3" s="817"/>
      <c r="G3" s="817"/>
      <c r="H3" s="817"/>
      <c r="I3" s="817"/>
    </row>
    <row r="4" spans="1:30" s="35" customFormat="1" ht="26.25" customHeight="1">
      <c r="A4" s="21" t="s">
        <v>5</v>
      </c>
      <c r="B4" s="21" t="s">
        <v>529</v>
      </c>
      <c r="C4" s="50" t="s">
        <v>530</v>
      </c>
      <c r="D4" s="206" t="s">
        <v>1214</v>
      </c>
      <c r="E4" s="21"/>
      <c r="F4" s="21" t="s">
        <v>5</v>
      </c>
      <c r="G4" s="21" t="s">
        <v>6</v>
      </c>
      <c r="H4" s="50" t="s">
        <v>530</v>
      </c>
      <c r="I4" s="210" t="s">
        <v>1214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1:30" s="35" customFormat="1" ht="13.5" customHeight="1">
      <c r="A5" s="972" t="s">
        <v>153</v>
      </c>
      <c r="B5" s="973"/>
      <c r="C5" s="973"/>
      <c r="D5" s="973"/>
      <c r="E5" s="21"/>
      <c r="F5" s="972" t="s">
        <v>153</v>
      </c>
      <c r="G5" s="973"/>
      <c r="H5" s="973"/>
      <c r="I5" s="973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0" s="35" customFormat="1" ht="10.5" customHeight="1">
      <c r="A6" s="974" t="s">
        <v>710</v>
      </c>
      <c r="B6" s="975"/>
      <c r="C6" s="975"/>
      <c r="D6" s="975"/>
      <c r="E6" s="125"/>
      <c r="F6" s="974" t="s">
        <v>719</v>
      </c>
      <c r="G6" s="975"/>
      <c r="H6" s="975"/>
      <c r="I6" s="97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30" s="35" customFormat="1" ht="10.5" customHeight="1">
      <c r="A7" s="970" t="s">
        <v>154</v>
      </c>
      <c r="B7" s="971"/>
      <c r="C7" s="971"/>
      <c r="D7" s="971"/>
      <c r="E7" s="125"/>
      <c r="F7" s="970" t="s">
        <v>156</v>
      </c>
      <c r="G7" s="971"/>
      <c r="H7" s="971"/>
      <c r="I7" s="971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</row>
    <row r="8" spans="1:30" s="35" customFormat="1" ht="10.5" customHeight="1">
      <c r="A8" s="970" t="s">
        <v>711</v>
      </c>
      <c r="B8" s="971"/>
      <c r="C8" s="971"/>
      <c r="D8" s="971"/>
      <c r="E8" s="125"/>
      <c r="F8" s="970" t="s">
        <v>720</v>
      </c>
      <c r="G8" s="971"/>
      <c r="H8" s="971"/>
      <c r="I8" s="971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30" s="35" customFormat="1" ht="10.5" customHeight="1">
      <c r="A9" s="976" t="s">
        <v>712</v>
      </c>
      <c r="B9" s="977"/>
      <c r="C9" s="977"/>
      <c r="D9" s="977"/>
      <c r="E9" s="125"/>
      <c r="F9" s="976" t="s">
        <v>155</v>
      </c>
      <c r="G9" s="977"/>
      <c r="H9" s="977"/>
      <c r="I9" s="977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</row>
    <row r="10" spans="1:30" s="23" customFormat="1" ht="10.5" customHeight="1">
      <c r="A10" s="40" t="s">
        <v>1079</v>
      </c>
      <c r="B10" s="14" t="s">
        <v>7</v>
      </c>
      <c r="C10" s="9">
        <v>2061.9</v>
      </c>
      <c r="D10" s="37">
        <f>C10+C10*35%</f>
        <v>2783.5650000000001</v>
      </c>
      <c r="E10" s="125"/>
      <c r="F10" s="98" t="s">
        <v>1174</v>
      </c>
      <c r="G10" s="77" t="s">
        <v>7</v>
      </c>
      <c r="H10" s="209">
        <v>795.3</v>
      </c>
      <c r="I10" s="66">
        <f>H10+H10*35%</f>
        <v>1073.655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s="23" customFormat="1" ht="10.5" customHeight="1">
      <c r="A11" s="40" t="s">
        <v>1080</v>
      </c>
      <c r="B11" s="14" t="s">
        <v>7</v>
      </c>
      <c r="C11" s="9">
        <v>2305.1999999999998</v>
      </c>
      <c r="D11" s="37">
        <f t="shared" ref="D11:D25" si="0">C11+C11*35%</f>
        <v>3112.0199999999995</v>
      </c>
      <c r="E11" s="125"/>
      <c r="F11" s="98" t="s">
        <v>1175</v>
      </c>
      <c r="G11" s="77" t="s">
        <v>7</v>
      </c>
      <c r="H11" s="209">
        <v>1061.9000000000001</v>
      </c>
      <c r="I11" s="66">
        <f t="shared" ref="I11:I43" si="1">H11+H11*35%</f>
        <v>1433.5650000000001</v>
      </c>
      <c r="J11" s="6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23" customFormat="1" ht="10.5" customHeight="1">
      <c r="A12" s="40" t="s">
        <v>440</v>
      </c>
      <c r="B12" s="14" t="s">
        <v>7</v>
      </c>
      <c r="C12" s="9">
        <v>2706.2</v>
      </c>
      <c r="D12" s="37">
        <f t="shared" si="0"/>
        <v>3653.37</v>
      </c>
      <c r="E12" s="125"/>
      <c r="F12" s="98" t="s">
        <v>1176</v>
      </c>
      <c r="G12" s="77" t="s">
        <v>7</v>
      </c>
      <c r="H12" s="209">
        <v>979.5</v>
      </c>
      <c r="I12" s="66">
        <f t="shared" si="1"/>
        <v>1322.325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23" customFormat="1" ht="10.5" customHeight="1">
      <c r="A13" s="40" t="s">
        <v>441</v>
      </c>
      <c r="B13" s="14" t="s">
        <v>7</v>
      </c>
      <c r="C13" s="9">
        <v>2914.5</v>
      </c>
      <c r="D13" s="37">
        <f t="shared" si="0"/>
        <v>3934.5749999999998</v>
      </c>
      <c r="E13" s="125"/>
      <c r="F13" s="98" t="s">
        <v>1177</v>
      </c>
      <c r="G13" s="77" t="s">
        <v>7</v>
      </c>
      <c r="H13" s="209">
        <v>1222.9000000000001</v>
      </c>
      <c r="I13" s="66">
        <f t="shared" si="1"/>
        <v>1650.915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23" customFormat="1" ht="10.5" customHeight="1">
      <c r="A14" s="40" t="s">
        <v>442</v>
      </c>
      <c r="B14" s="14" t="s">
        <v>7</v>
      </c>
      <c r="C14" s="9">
        <v>2889.6</v>
      </c>
      <c r="D14" s="37">
        <f t="shared" si="0"/>
        <v>3900.96</v>
      </c>
      <c r="E14" s="125"/>
      <c r="F14" s="98" t="s">
        <v>1178</v>
      </c>
      <c r="G14" s="77" t="s">
        <v>7</v>
      </c>
      <c r="H14" s="209">
        <v>1207.8</v>
      </c>
      <c r="I14" s="66">
        <f t="shared" si="1"/>
        <v>1630.53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3" customFormat="1" ht="10.5" customHeight="1">
      <c r="A15" s="40" t="s">
        <v>443</v>
      </c>
      <c r="B15" s="14" t="s">
        <v>7</v>
      </c>
      <c r="C15" s="9">
        <v>3583.1</v>
      </c>
      <c r="D15" s="37">
        <f t="shared" si="0"/>
        <v>4837.1849999999995</v>
      </c>
      <c r="E15" s="125"/>
      <c r="F15" s="98" t="s">
        <v>1179</v>
      </c>
      <c r="G15" s="77" t="s">
        <v>7</v>
      </c>
      <c r="H15" s="209">
        <v>1147.4000000000001</v>
      </c>
      <c r="I15" s="66">
        <f t="shared" si="1"/>
        <v>1548.9900000000002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23" customFormat="1" ht="10.5" customHeight="1">
      <c r="A16" s="40" t="s">
        <v>444</v>
      </c>
      <c r="B16" s="14" t="s">
        <v>7</v>
      </c>
      <c r="C16" s="9">
        <v>3891.7</v>
      </c>
      <c r="D16" s="37">
        <f t="shared" si="0"/>
        <v>5253.7950000000001</v>
      </c>
      <c r="E16" s="125"/>
      <c r="F16" s="98" t="s">
        <v>1180</v>
      </c>
      <c r="G16" s="77" t="s">
        <v>7</v>
      </c>
      <c r="H16" s="209">
        <v>1416.2</v>
      </c>
      <c r="I16" s="66">
        <f t="shared" si="1"/>
        <v>1911.87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23" customFormat="1" ht="10.5" customHeight="1">
      <c r="A17" s="40" t="s">
        <v>445</v>
      </c>
      <c r="B17" s="14" t="s">
        <v>7</v>
      </c>
      <c r="C17" s="9">
        <v>3893</v>
      </c>
      <c r="D17" s="37">
        <f t="shared" si="0"/>
        <v>5255.55</v>
      </c>
      <c r="E17" s="125"/>
      <c r="F17" s="98" t="s">
        <v>1181</v>
      </c>
      <c r="G17" s="77" t="s">
        <v>7</v>
      </c>
      <c r="H17" s="209">
        <v>1355.8</v>
      </c>
      <c r="I17" s="66">
        <f t="shared" si="1"/>
        <v>1830.33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23" customFormat="1" ht="10.5" customHeight="1">
      <c r="A18" s="40" t="s">
        <v>446</v>
      </c>
      <c r="B18" s="14" t="s">
        <v>7</v>
      </c>
      <c r="C18" s="9">
        <v>4540.7</v>
      </c>
      <c r="D18" s="37">
        <f t="shared" si="0"/>
        <v>6129.9449999999997</v>
      </c>
      <c r="E18" s="125"/>
      <c r="F18" s="98" t="s">
        <v>1182</v>
      </c>
      <c r="G18" s="77" t="s">
        <v>7</v>
      </c>
      <c r="H18" s="209">
        <v>1391.3</v>
      </c>
      <c r="I18" s="66">
        <f t="shared" si="1"/>
        <v>1878.2549999999999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23" customFormat="1" ht="10.5" customHeight="1">
      <c r="A19" s="40" t="s">
        <v>447</v>
      </c>
      <c r="B19" s="14" t="s">
        <v>7</v>
      </c>
      <c r="C19" s="9">
        <v>4911.3999999999996</v>
      </c>
      <c r="D19" s="37">
        <f t="shared" si="0"/>
        <v>6630.3899999999994</v>
      </c>
      <c r="E19" s="125"/>
      <c r="F19" s="98" t="s">
        <v>1183</v>
      </c>
      <c r="G19" s="77" t="s">
        <v>7</v>
      </c>
      <c r="H19" s="209">
        <v>1330.9</v>
      </c>
      <c r="I19" s="66">
        <f t="shared" si="1"/>
        <v>1796.7150000000001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23" customFormat="1" ht="10.5" customHeight="1">
      <c r="A20" s="40" t="s">
        <v>1081</v>
      </c>
      <c r="B20" s="14" t="s">
        <v>7</v>
      </c>
      <c r="C20" s="9">
        <v>5301.9</v>
      </c>
      <c r="D20" s="37">
        <f t="shared" si="0"/>
        <v>7157.5649999999996</v>
      </c>
      <c r="E20" s="125"/>
      <c r="F20" s="98" t="s">
        <v>1184</v>
      </c>
      <c r="G20" s="77" t="s">
        <v>7</v>
      </c>
      <c r="H20" s="209">
        <v>1610.5</v>
      </c>
      <c r="I20" s="66">
        <f t="shared" si="1"/>
        <v>2174.1750000000002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23" customFormat="1" ht="10.5" customHeight="1">
      <c r="A21" s="40" t="s">
        <v>1082</v>
      </c>
      <c r="B21" s="14" t="s">
        <v>7</v>
      </c>
      <c r="C21" s="9">
        <v>6204.5</v>
      </c>
      <c r="D21" s="37">
        <f t="shared" si="0"/>
        <v>8376.0750000000007</v>
      </c>
      <c r="E21" s="125"/>
      <c r="F21" s="98" t="s">
        <v>1185</v>
      </c>
      <c r="G21" s="77" t="s">
        <v>7</v>
      </c>
      <c r="H21" s="209">
        <v>1530</v>
      </c>
      <c r="I21" s="66">
        <f t="shared" si="1"/>
        <v>2065.5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23" customFormat="1" ht="10.5" customHeight="1">
      <c r="A22" s="42" t="s">
        <v>448</v>
      </c>
      <c r="B22" s="43" t="s">
        <v>7</v>
      </c>
      <c r="C22" s="9">
        <v>6308.1</v>
      </c>
      <c r="D22" s="37">
        <f t="shared" si="0"/>
        <v>8515.9350000000013</v>
      </c>
      <c r="E22" s="125"/>
      <c r="F22" s="98" t="s">
        <v>1186</v>
      </c>
      <c r="G22" s="77" t="s">
        <v>7</v>
      </c>
      <c r="H22" s="209">
        <v>1919</v>
      </c>
      <c r="I22" s="66">
        <f t="shared" si="1"/>
        <v>2590.65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23" customFormat="1" ht="10.5" customHeight="1">
      <c r="A23" s="42" t="s">
        <v>449</v>
      </c>
      <c r="B23" s="43" t="s">
        <v>7</v>
      </c>
      <c r="C23" s="9">
        <v>7072.8</v>
      </c>
      <c r="D23" s="37">
        <f t="shared" si="0"/>
        <v>9548.2800000000007</v>
      </c>
      <c r="E23" s="125"/>
      <c r="F23" s="98" t="s">
        <v>1187</v>
      </c>
      <c r="G23" s="77" t="s">
        <v>7</v>
      </c>
      <c r="H23" s="209">
        <v>1838.5</v>
      </c>
      <c r="I23" s="66">
        <f t="shared" si="1"/>
        <v>2481.9749999999999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23" customFormat="1" ht="10.5" customHeight="1">
      <c r="A24" s="42" t="s">
        <v>450</v>
      </c>
      <c r="B24" s="43" t="s">
        <v>7</v>
      </c>
      <c r="C24" s="9">
        <v>9652.5</v>
      </c>
      <c r="D24" s="37">
        <f t="shared" si="0"/>
        <v>13030.875</v>
      </c>
      <c r="E24" s="125"/>
      <c r="F24" s="98" t="s">
        <v>1188</v>
      </c>
      <c r="G24" s="77" t="s">
        <v>7</v>
      </c>
      <c r="H24" s="209">
        <v>1920.3</v>
      </c>
      <c r="I24" s="66">
        <f t="shared" si="1"/>
        <v>2592.4049999999997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23" customFormat="1" ht="10.5" customHeight="1">
      <c r="A25" s="42" t="s">
        <v>451</v>
      </c>
      <c r="B25" s="43" t="s">
        <v>7</v>
      </c>
      <c r="C25" s="9">
        <v>10922.9</v>
      </c>
      <c r="D25" s="37">
        <f t="shared" si="0"/>
        <v>14745.914999999999</v>
      </c>
      <c r="E25" s="125"/>
      <c r="F25" s="98" t="s">
        <v>1189</v>
      </c>
      <c r="G25" s="77" t="s">
        <v>7</v>
      </c>
      <c r="H25" s="209">
        <v>1839.8</v>
      </c>
      <c r="I25" s="66">
        <f t="shared" si="1"/>
        <v>2483.73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23" customFormat="1" ht="10.5" customHeight="1">
      <c r="A26" s="964" t="s">
        <v>713</v>
      </c>
      <c r="B26" s="965"/>
      <c r="C26" s="965"/>
      <c r="D26" s="978"/>
      <c r="E26" s="125"/>
      <c r="F26" s="98" t="s">
        <v>1190</v>
      </c>
      <c r="G26" s="77" t="s">
        <v>7</v>
      </c>
      <c r="H26" s="209">
        <v>1968.2</v>
      </c>
      <c r="I26" s="66">
        <f t="shared" si="1"/>
        <v>2657.07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23" customFormat="1" ht="10.5" customHeight="1">
      <c r="A27" s="970" t="s">
        <v>156</v>
      </c>
      <c r="B27" s="971"/>
      <c r="C27" s="971"/>
      <c r="D27" s="971"/>
      <c r="E27" s="125"/>
      <c r="F27" s="98" t="s">
        <v>1191</v>
      </c>
      <c r="G27" s="77" t="s">
        <v>7</v>
      </c>
      <c r="H27" s="209">
        <v>1869.7</v>
      </c>
      <c r="I27" s="66">
        <f t="shared" si="1"/>
        <v>2524.0950000000003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22" customFormat="1" ht="10.5" customHeight="1">
      <c r="A28" s="970" t="s">
        <v>714</v>
      </c>
      <c r="B28" s="971"/>
      <c r="C28" s="971"/>
      <c r="D28" s="971"/>
      <c r="E28" s="125"/>
      <c r="F28" s="98" t="s">
        <v>1192</v>
      </c>
      <c r="G28" s="77" t="s">
        <v>7</v>
      </c>
      <c r="H28" s="209">
        <v>272.10000000000002</v>
      </c>
      <c r="I28" s="66">
        <f t="shared" si="1"/>
        <v>367.33500000000004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s="22" customFormat="1" ht="10.5" customHeight="1">
      <c r="A29" s="976" t="s">
        <v>715</v>
      </c>
      <c r="B29" s="977"/>
      <c r="C29" s="977"/>
      <c r="D29" s="977"/>
      <c r="E29" s="125"/>
      <c r="F29" s="98" t="s">
        <v>1193</v>
      </c>
      <c r="G29" s="77" t="s">
        <v>7</v>
      </c>
      <c r="H29" s="9">
        <v>2338.8000000000002</v>
      </c>
      <c r="I29" s="66">
        <f t="shared" si="1"/>
        <v>3157.38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s="22" customFormat="1" ht="10.5" customHeight="1">
      <c r="A30" s="40" t="s">
        <v>452</v>
      </c>
      <c r="B30" s="14" t="s">
        <v>7</v>
      </c>
      <c r="C30" s="9">
        <v>1376.6</v>
      </c>
      <c r="D30" s="37">
        <f>C30+C30*35%</f>
        <v>1858.4099999999999</v>
      </c>
      <c r="E30" s="125"/>
      <c r="F30" s="98" t="s">
        <v>1194</v>
      </c>
      <c r="G30" s="77" t="s">
        <v>7</v>
      </c>
      <c r="H30" s="9">
        <v>2240.4</v>
      </c>
      <c r="I30" s="66">
        <f t="shared" si="1"/>
        <v>3024.54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s="22" customFormat="1" ht="10.5" customHeight="1">
      <c r="A31" s="40" t="s">
        <v>453</v>
      </c>
      <c r="B31" s="14" t="s">
        <v>7</v>
      </c>
      <c r="C31" s="9">
        <v>1585</v>
      </c>
      <c r="D31" s="37">
        <f t="shared" ref="D31:D37" si="2">C31+C31*35%</f>
        <v>2139.75</v>
      </c>
      <c r="E31" s="125"/>
      <c r="F31" s="98" t="s">
        <v>458</v>
      </c>
      <c r="G31" s="77" t="s">
        <v>7</v>
      </c>
      <c r="H31" s="9">
        <v>642.79999999999995</v>
      </c>
      <c r="I31" s="66">
        <f t="shared" si="1"/>
        <v>867.78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22" customFormat="1" ht="10.5" customHeight="1">
      <c r="A32" s="40" t="s">
        <v>454</v>
      </c>
      <c r="B32" s="14" t="s">
        <v>7</v>
      </c>
      <c r="C32" s="9">
        <v>1560.1</v>
      </c>
      <c r="D32" s="37">
        <f t="shared" si="2"/>
        <v>2106.1349999999998</v>
      </c>
      <c r="E32" s="211"/>
      <c r="F32" s="98" t="s">
        <v>1195</v>
      </c>
      <c r="G32" s="77" t="s">
        <v>7</v>
      </c>
      <c r="H32" s="9">
        <v>2553.1999999999998</v>
      </c>
      <c r="I32" s="66">
        <f t="shared" si="1"/>
        <v>3446.8199999999997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s="22" customFormat="1" ht="10.5" customHeight="1">
      <c r="A33" s="40" t="s">
        <v>455</v>
      </c>
      <c r="B33" s="14" t="s">
        <v>7</v>
      </c>
      <c r="C33" s="9">
        <v>1822</v>
      </c>
      <c r="D33" s="37">
        <f t="shared" si="2"/>
        <v>2459.6999999999998</v>
      </c>
      <c r="E33" s="125"/>
      <c r="F33" s="98" t="s">
        <v>1196</v>
      </c>
      <c r="G33" s="77" t="s">
        <v>7</v>
      </c>
      <c r="H33" s="9">
        <v>2425.5</v>
      </c>
      <c r="I33" s="66">
        <f t="shared" si="1"/>
        <v>3274.4250000000002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s="22" customFormat="1" ht="10.5" customHeight="1">
      <c r="A34" s="40" t="s">
        <v>456</v>
      </c>
      <c r="B34" s="14" t="s">
        <v>7</v>
      </c>
      <c r="C34" s="9">
        <v>2130.5</v>
      </c>
      <c r="D34" s="37">
        <f t="shared" si="2"/>
        <v>2876.1750000000002</v>
      </c>
      <c r="E34" s="125"/>
      <c r="F34" s="98" t="s">
        <v>1197</v>
      </c>
      <c r="G34" s="77" t="s">
        <v>7</v>
      </c>
      <c r="H34" s="9">
        <v>925.5</v>
      </c>
      <c r="I34" s="66">
        <f t="shared" si="1"/>
        <v>1249.425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s="22" customFormat="1" ht="10.5" customHeight="1">
      <c r="A35" s="40" t="s">
        <v>457</v>
      </c>
      <c r="B35" s="14" t="s">
        <v>7</v>
      </c>
      <c r="C35" s="9">
        <v>2131.8000000000002</v>
      </c>
      <c r="D35" s="37">
        <f t="shared" si="2"/>
        <v>2877.9300000000003</v>
      </c>
      <c r="E35" s="125"/>
      <c r="F35" s="98" t="s">
        <v>1198</v>
      </c>
      <c r="G35" s="77" t="s">
        <v>7</v>
      </c>
      <c r="H35" s="9">
        <v>3317.9</v>
      </c>
      <c r="I35" s="66">
        <f t="shared" si="1"/>
        <v>4479.165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s="22" customFormat="1" ht="10.5" customHeight="1">
      <c r="A36" s="40" t="s">
        <v>446</v>
      </c>
      <c r="B36" s="14" t="s">
        <v>7</v>
      </c>
      <c r="C36" s="9">
        <v>2297.8000000000002</v>
      </c>
      <c r="D36" s="37">
        <f t="shared" si="2"/>
        <v>3102.03</v>
      </c>
      <c r="E36" s="125"/>
      <c r="F36" s="98" t="s">
        <v>1199</v>
      </c>
      <c r="G36" s="77" t="s">
        <v>7</v>
      </c>
      <c r="H36" s="9">
        <v>3190.3</v>
      </c>
      <c r="I36" s="66">
        <f t="shared" si="1"/>
        <v>4306.9050000000007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s="22" customFormat="1" ht="10.5" customHeight="1">
      <c r="A37" s="40" t="s">
        <v>447</v>
      </c>
      <c r="B37" s="14" t="s">
        <v>7</v>
      </c>
      <c r="C37" s="9">
        <v>2668.4</v>
      </c>
      <c r="D37" s="37">
        <f t="shared" si="2"/>
        <v>3602.34</v>
      </c>
      <c r="E37" s="125"/>
      <c r="F37" s="98" t="s">
        <v>1200</v>
      </c>
      <c r="G37" s="77" t="s">
        <v>7</v>
      </c>
      <c r="H37" s="9">
        <v>1690.3</v>
      </c>
      <c r="I37" s="66">
        <f t="shared" si="1"/>
        <v>2281.9049999999997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s="22" customFormat="1" ht="10.5" customHeight="1">
      <c r="A38" s="974" t="s">
        <v>716</v>
      </c>
      <c r="B38" s="975"/>
      <c r="C38" s="975"/>
      <c r="D38" s="975"/>
      <c r="E38" s="125"/>
      <c r="F38" s="98" t="s">
        <v>1201</v>
      </c>
      <c r="G38" s="77" t="s">
        <v>7</v>
      </c>
      <c r="H38" s="9">
        <v>6626.4</v>
      </c>
      <c r="I38" s="66">
        <f t="shared" si="1"/>
        <v>8945.64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s="22" customFormat="1" ht="10.5" customHeight="1">
      <c r="A39" s="970" t="s">
        <v>156</v>
      </c>
      <c r="B39" s="971"/>
      <c r="C39" s="971"/>
      <c r="D39" s="971"/>
      <c r="E39" s="125"/>
      <c r="F39" s="98" t="s">
        <v>1202</v>
      </c>
      <c r="G39" s="77" t="s">
        <v>7</v>
      </c>
      <c r="H39" s="9">
        <v>6295.1</v>
      </c>
      <c r="I39" s="66">
        <f t="shared" si="1"/>
        <v>8498.3850000000002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s="22" customFormat="1" ht="10.5" customHeight="1">
      <c r="A40" s="970" t="s">
        <v>717</v>
      </c>
      <c r="B40" s="971"/>
      <c r="C40" s="971"/>
      <c r="D40" s="971"/>
      <c r="E40" s="125"/>
      <c r="F40" s="98" t="s">
        <v>1203</v>
      </c>
      <c r="G40" s="77" t="s">
        <v>7</v>
      </c>
      <c r="H40" s="9">
        <v>2402.1</v>
      </c>
      <c r="I40" s="66">
        <f t="shared" si="1"/>
        <v>3242.835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s="22" customFormat="1" ht="10.5" customHeight="1">
      <c r="A41" s="976" t="s">
        <v>718</v>
      </c>
      <c r="B41" s="977"/>
      <c r="C41" s="977"/>
      <c r="D41" s="977"/>
      <c r="E41" s="125"/>
      <c r="F41" s="98" t="s">
        <v>1204</v>
      </c>
      <c r="G41" s="77" t="s">
        <v>7</v>
      </c>
      <c r="H41" s="9">
        <v>7896.7</v>
      </c>
      <c r="I41" s="66">
        <f t="shared" si="1"/>
        <v>10660.545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s="22" customFormat="1" ht="10.5" customHeight="1">
      <c r="A42" s="98" t="s">
        <v>927</v>
      </c>
      <c r="B42" s="77" t="s">
        <v>7</v>
      </c>
      <c r="C42" s="209">
        <v>1051.3</v>
      </c>
      <c r="D42" s="37">
        <f>C42+C42*35%</f>
        <v>1419.2549999999999</v>
      </c>
      <c r="E42" s="125"/>
      <c r="F42" s="98" t="s">
        <v>1205</v>
      </c>
      <c r="G42" s="77" t="s">
        <v>7</v>
      </c>
      <c r="H42" s="9">
        <v>7565.4</v>
      </c>
      <c r="I42" s="66">
        <f t="shared" si="1"/>
        <v>10213.289999999999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22" customFormat="1" ht="10.5" customHeight="1">
      <c r="A43" s="98" t="s">
        <v>928</v>
      </c>
      <c r="B43" s="77" t="s">
        <v>7</v>
      </c>
      <c r="C43" s="209">
        <v>998.7</v>
      </c>
      <c r="D43" s="37">
        <f t="shared" ref="D43:D57" si="3">C43+C43*35%</f>
        <v>1348.2450000000001</v>
      </c>
      <c r="E43" s="125"/>
      <c r="F43" s="98" t="s">
        <v>1206</v>
      </c>
      <c r="G43" s="77" t="s">
        <v>7</v>
      </c>
      <c r="H43" s="9">
        <v>3672.4</v>
      </c>
      <c r="I43" s="66">
        <f t="shared" si="1"/>
        <v>4957.74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s="22" customFormat="1" ht="10.5" customHeight="1">
      <c r="A44" s="98" t="s">
        <v>929</v>
      </c>
      <c r="B44" s="77" t="s">
        <v>7</v>
      </c>
      <c r="C44" s="209">
        <v>1259.5999999999999</v>
      </c>
      <c r="D44" s="37">
        <f t="shared" si="3"/>
        <v>1700.4599999999998</v>
      </c>
      <c r="E44" s="125"/>
      <c r="F44" s="964" t="s">
        <v>1129</v>
      </c>
      <c r="G44" s="965"/>
      <c r="H44" s="965"/>
      <c r="I44" s="96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s="22" customFormat="1" ht="10.5" customHeight="1">
      <c r="A45" s="98" t="s">
        <v>930</v>
      </c>
      <c r="B45" s="77" t="s">
        <v>7</v>
      </c>
      <c r="C45" s="209">
        <v>1207</v>
      </c>
      <c r="D45" s="37">
        <f t="shared" si="3"/>
        <v>1629.45</v>
      </c>
      <c r="E45" s="125"/>
      <c r="F45" s="966" t="s">
        <v>1130</v>
      </c>
      <c r="G45" s="967"/>
      <c r="H45" s="967"/>
      <c r="I45" s="96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s="22" customFormat="1" ht="10.5" customHeight="1">
      <c r="A46" s="98" t="s">
        <v>931</v>
      </c>
      <c r="B46" s="77" t="s">
        <v>7</v>
      </c>
      <c r="C46" s="209">
        <v>1234.7</v>
      </c>
      <c r="D46" s="37">
        <f t="shared" si="3"/>
        <v>1666.845</v>
      </c>
      <c r="E46" s="125"/>
      <c r="F46" s="966" t="s">
        <v>1131</v>
      </c>
      <c r="G46" s="967"/>
      <c r="H46" s="967"/>
      <c r="I46" s="96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s="22" customFormat="1" ht="10.5" customHeight="1">
      <c r="A47" s="98" t="s">
        <v>932</v>
      </c>
      <c r="B47" s="77" t="s">
        <v>7</v>
      </c>
      <c r="C47" s="209">
        <v>1182.0999999999999</v>
      </c>
      <c r="D47" s="37">
        <f t="shared" si="3"/>
        <v>1595.8349999999998</v>
      </c>
      <c r="E47" s="125"/>
      <c r="F47" s="968" t="s">
        <v>1132</v>
      </c>
      <c r="G47" s="969"/>
      <c r="H47" s="969"/>
      <c r="I47" s="96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s="22" customFormat="1" ht="10.5" customHeight="1">
      <c r="A48" s="98" t="s">
        <v>933</v>
      </c>
      <c r="B48" s="77" t="s">
        <v>7</v>
      </c>
      <c r="C48" s="209">
        <v>1391.4</v>
      </c>
      <c r="D48" s="37">
        <f t="shared" si="3"/>
        <v>1878.39</v>
      </c>
      <c r="E48" s="125"/>
      <c r="F48" s="98" t="s">
        <v>1133</v>
      </c>
      <c r="G48" s="77" t="s">
        <v>7</v>
      </c>
      <c r="H48" s="9">
        <v>4899.3</v>
      </c>
      <c r="I48" s="66">
        <f>H48+H48*35%</f>
        <v>6614.0550000000003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s="22" customFormat="1" ht="10.5" customHeight="1">
      <c r="A49" s="98" t="s">
        <v>934</v>
      </c>
      <c r="B49" s="77" t="s">
        <v>7</v>
      </c>
      <c r="C49" s="209">
        <v>1321.8</v>
      </c>
      <c r="D49" s="37">
        <f t="shared" si="3"/>
        <v>1784.4299999999998</v>
      </c>
      <c r="E49" s="125"/>
      <c r="F49" s="98" t="s">
        <v>1134</v>
      </c>
      <c r="G49" s="77" t="s">
        <v>7</v>
      </c>
      <c r="H49" s="9">
        <v>8124.6</v>
      </c>
      <c r="I49" s="66">
        <f>H49+H49*35%</f>
        <v>10968.210000000001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s="22" customFormat="1" ht="10.5" customHeight="1">
      <c r="A50" s="98" t="s">
        <v>935</v>
      </c>
      <c r="B50" s="77" t="s">
        <v>7</v>
      </c>
      <c r="C50" s="209">
        <v>1699.9</v>
      </c>
      <c r="D50" s="37">
        <f t="shared" si="3"/>
        <v>2294.8650000000002</v>
      </c>
      <c r="E50" s="125"/>
      <c r="F50" s="964" t="s">
        <v>1135</v>
      </c>
      <c r="G50" s="965"/>
      <c r="H50" s="965"/>
      <c r="I50" s="96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s="22" customFormat="1" ht="10.5" customHeight="1">
      <c r="A51" s="98" t="s">
        <v>936</v>
      </c>
      <c r="B51" s="77" t="s">
        <v>7</v>
      </c>
      <c r="C51" s="209">
        <v>1630.3</v>
      </c>
      <c r="D51" s="37">
        <f t="shared" si="3"/>
        <v>2200.9049999999997</v>
      </c>
      <c r="E51" s="125"/>
      <c r="F51" s="966" t="s">
        <v>1130</v>
      </c>
      <c r="G51" s="967"/>
      <c r="H51" s="967"/>
      <c r="I51" s="96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s="22" customFormat="1" ht="10.5" customHeight="1">
      <c r="A52" s="98" t="s">
        <v>937</v>
      </c>
      <c r="B52" s="77" t="s">
        <v>7</v>
      </c>
      <c r="C52" s="209">
        <v>1701.2</v>
      </c>
      <c r="D52" s="37">
        <f t="shared" si="3"/>
        <v>2296.62</v>
      </c>
      <c r="E52" s="125"/>
      <c r="F52" s="966" t="s">
        <v>1136</v>
      </c>
      <c r="G52" s="967"/>
      <c r="H52" s="967"/>
      <c r="I52" s="96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s="22" customFormat="1" ht="10.5" customHeight="1">
      <c r="A53" s="98" t="s">
        <v>938</v>
      </c>
      <c r="B53" s="77" t="s">
        <v>7</v>
      </c>
      <c r="C53" s="209">
        <v>1631.6</v>
      </c>
      <c r="D53" s="37">
        <f t="shared" si="3"/>
        <v>2202.66</v>
      </c>
      <c r="E53" s="125"/>
      <c r="F53" s="968" t="s">
        <v>155</v>
      </c>
      <c r="G53" s="969"/>
      <c r="H53" s="969"/>
      <c r="I53" s="96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s="22" customFormat="1" ht="10.5" customHeight="1">
      <c r="A54" s="98" t="s">
        <v>939</v>
      </c>
      <c r="B54" s="77" t="s">
        <v>7</v>
      </c>
      <c r="C54" s="209">
        <v>1754.7</v>
      </c>
      <c r="D54" s="37">
        <f t="shared" si="3"/>
        <v>2368.8450000000003</v>
      </c>
      <c r="E54" s="125"/>
      <c r="F54" s="98" t="s">
        <v>440</v>
      </c>
      <c r="G54" s="77" t="s">
        <v>7</v>
      </c>
      <c r="H54" s="209">
        <v>1858.3</v>
      </c>
      <c r="I54" s="66">
        <f>H54+H54*35%</f>
        <v>2508.7049999999999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s="22" customFormat="1" ht="10.5" customHeight="1">
      <c r="A55" s="98" t="s">
        <v>940</v>
      </c>
      <c r="B55" s="77" t="s">
        <v>7</v>
      </c>
      <c r="C55" s="209">
        <v>1665.9</v>
      </c>
      <c r="D55" s="37">
        <f t="shared" si="3"/>
        <v>2248.9650000000001</v>
      </c>
      <c r="E55" s="125"/>
      <c r="F55" s="98" t="s">
        <v>441</v>
      </c>
      <c r="G55" s="77" t="s">
        <v>7</v>
      </c>
      <c r="H55" s="209">
        <v>2066.6</v>
      </c>
      <c r="I55" s="66">
        <f t="shared" ref="I55:I65" si="4">H55+H55*35%</f>
        <v>2789.91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s="22" customFormat="1" ht="10.5" customHeight="1">
      <c r="A56" s="98" t="s">
        <v>941</v>
      </c>
      <c r="B56" s="77" t="s">
        <v>7</v>
      </c>
      <c r="C56" s="9">
        <v>2125.3000000000002</v>
      </c>
      <c r="D56" s="37">
        <f t="shared" si="3"/>
        <v>2869.1550000000002</v>
      </c>
      <c r="E56" s="125"/>
      <c r="F56" s="98" t="s">
        <v>1137</v>
      </c>
      <c r="G56" s="77" t="s">
        <v>7</v>
      </c>
      <c r="H56" s="209">
        <v>2041.7</v>
      </c>
      <c r="I56" s="66">
        <f t="shared" si="4"/>
        <v>2756.2950000000001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s="22" customFormat="1" ht="10.5" customHeight="1">
      <c r="A57" s="98" t="s">
        <v>942</v>
      </c>
      <c r="B57" s="77" t="s">
        <v>7</v>
      </c>
      <c r="C57" s="9">
        <v>2036.6</v>
      </c>
      <c r="D57" s="37">
        <f t="shared" si="3"/>
        <v>2749.41</v>
      </c>
      <c r="E57" s="125"/>
      <c r="F57" s="98" t="s">
        <v>443</v>
      </c>
      <c r="G57" s="77" t="s">
        <v>7</v>
      </c>
      <c r="H57" s="209">
        <v>2415.6</v>
      </c>
      <c r="I57" s="66">
        <f t="shared" si="4"/>
        <v>3261.06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s="22" customFormat="1" ht="10.5" customHeight="1">
      <c r="A58" s="81"/>
      <c r="B58" s="82"/>
      <c r="C58" s="82"/>
      <c r="D58" s="82"/>
      <c r="E58" s="125"/>
      <c r="F58" s="98" t="s">
        <v>444</v>
      </c>
      <c r="G58" s="77" t="s">
        <v>7</v>
      </c>
      <c r="H58" s="209">
        <v>2724.1</v>
      </c>
      <c r="I58" s="66">
        <f t="shared" si="4"/>
        <v>3677.5349999999999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s="22" customFormat="1" ht="10.5" customHeight="1">
      <c r="A59" s="83"/>
      <c r="B59" s="83"/>
      <c r="C59" s="83"/>
      <c r="D59" s="83"/>
      <c r="E59" s="207"/>
      <c r="F59" s="98" t="s">
        <v>1138</v>
      </c>
      <c r="G59" s="77" t="s">
        <v>7</v>
      </c>
      <c r="H59" s="209">
        <v>2725.4</v>
      </c>
      <c r="I59" s="66">
        <f t="shared" si="4"/>
        <v>3679.29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s="22" customFormat="1" ht="10.5" customHeight="1">
      <c r="A60" s="83"/>
      <c r="B60" s="83"/>
      <c r="C60" s="83"/>
      <c r="D60" s="83"/>
      <c r="E60" s="207"/>
      <c r="F60" s="98" t="s">
        <v>446</v>
      </c>
      <c r="G60" s="77" t="s">
        <v>7</v>
      </c>
      <c r="H60" s="209">
        <v>2981.6</v>
      </c>
      <c r="I60" s="66">
        <f t="shared" si="4"/>
        <v>4025.16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s="22" customFormat="1" ht="10.5" customHeight="1">
      <c r="A61" s="83"/>
      <c r="B61" s="83"/>
      <c r="C61" s="83"/>
      <c r="D61" s="83"/>
      <c r="E61" s="207"/>
      <c r="F61" s="98" t="s">
        <v>447</v>
      </c>
      <c r="G61" s="77" t="s">
        <v>7</v>
      </c>
      <c r="H61" s="9">
        <v>3352.3</v>
      </c>
      <c r="I61" s="66">
        <f t="shared" si="4"/>
        <v>4525.6050000000005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s="22" customFormat="1" ht="10.5" customHeight="1">
      <c r="A62" s="83"/>
      <c r="B62" s="83"/>
      <c r="C62" s="83"/>
      <c r="D62" s="83"/>
      <c r="E62" s="207"/>
      <c r="F62" s="98" t="s">
        <v>448</v>
      </c>
      <c r="G62" s="77" t="s">
        <v>7</v>
      </c>
      <c r="H62" s="9">
        <v>4176.8999999999996</v>
      </c>
      <c r="I62" s="66">
        <f t="shared" si="4"/>
        <v>5638.8149999999996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s="22" customFormat="1" ht="10.5" customHeight="1">
      <c r="A63" s="78"/>
      <c r="B63" s="79"/>
      <c r="C63" s="208"/>
      <c r="D63" s="80"/>
      <c r="E63" s="125"/>
      <c r="F63" s="98" t="s">
        <v>1139</v>
      </c>
      <c r="G63" s="77" t="s">
        <v>7</v>
      </c>
      <c r="H63" s="9">
        <v>4941.6000000000004</v>
      </c>
      <c r="I63" s="66">
        <f t="shared" si="4"/>
        <v>6671.16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s="22" customFormat="1" ht="10.5" customHeight="1">
      <c r="A64" s="98"/>
      <c r="B64" s="77"/>
      <c r="C64" s="209"/>
      <c r="D64" s="37"/>
      <c r="E64" s="125"/>
      <c r="F64" s="98" t="s">
        <v>450</v>
      </c>
      <c r="G64" s="77" t="s">
        <v>7</v>
      </c>
      <c r="H64" s="9">
        <v>7400.4</v>
      </c>
      <c r="I64" s="66">
        <f t="shared" si="4"/>
        <v>9990.5399999999991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s="22" customFormat="1" ht="10.5" customHeight="1">
      <c r="A65" s="98"/>
      <c r="B65" s="77"/>
      <c r="C65" s="209"/>
      <c r="D65" s="37"/>
      <c r="E65" s="125"/>
      <c r="F65" s="98" t="s">
        <v>1140</v>
      </c>
      <c r="G65" s="77" t="s">
        <v>7</v>
      </c>
      <c r="H65" s="9">
        <v>8670.7999999999993</v>
      </c>
      <c r="I65" s="66">
        <f t="shared" si="4"/>
        <v>11705.579999999998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0.5" customHeight="1">
      <c r="A66" s="98"/>
      <c r="B66" s="77"/>
      <c r="C66" s="209"/>
      <c r="D66" s="37"/>
      <c r="E66" s="20"/>
      <c r="F66" s="964" t="s">
        <v>1141</v>
      </c>
      <c r="G66" s="965"/>
      <c r="H66" s="965"/>
      <c r="I66" s="965"/>
    </row>
    <row r="67" spans="1:30" ht="10.5" customHeight="1">
      <c r="A67" s="98"/>
      <c r="B67" s="77"/>
      <c r="C67" s="209"/>
      <c r="D67" s="37"/>
      <c r="E67" s="20"/>
      <c r="F67" s="966" t="s">
        <v>1130</v>
      </c>
      <c r="G67" s="967"/>
      <c r="H67" s="967"/>
      <c r="I67" s="967"/>
    </row>
    <row r="68" spans="1:30" ht="10.5" customHeight="1">
      <c r="A68" s="98"/>
      <c r="B68" s="77"/>
      <c r="C68" s="209"/>
      <c r="D68" s="37"/>
      <c r="E68" s="20"/>
      <c r="F68" s="966" t="s">
        <v>1142</v>
      </c>
      <c r="G68" s="967"/>
      <c r="H68" s="967"/>
      <c r="I68" s="967"/>
    </row>
    <row r="69" spans="1:30" ht="10.5" customHeight="1">
      <c r="A69" s="98"/>
      <c r="B69" s="77"/>
      <c r="C69" s="209"/>
      <c r="D69" s="37"/>
      <c r="E69" s="20"/>
      <c r="F69" s="968" t="s">
        <v>155</v>
      </c>
      <c r="G69" s="969"/>
      <c r="H69" s="969"/>
      <c r="I69" s="969"/>
    </row>
    <row r="70" spans="1:30" ht="10.5" customHeight="1">
      <c r="A70" s="98"/>
      <c r="B70" s="77"/>
      <c r="C70" s="209"/>
      <c r="D70" s="37"/>
      <c r="E70" s="20"/>
      <c r="F70" s="98" t="s">
        <v>440</v>
      </c>
      <c r="G70" s="77" t="s">
        <v>7</v>
      </c>
      <c r="H70" s="209">
        <v>2352.4</v>
      </c>
      <c r="I70" s="66">
        <f>H70+H70*35%</f>
        <v>3175.7400000000002</v>
      </c>
    </row>
    <row r="71" spans="1:30" ht="10.5" customHeight="1">
      <c r="A71" s="98"/>
      <c r="B71" s="77"/>
      <c r="C71" s="209"/>
      <c r="D71" s="37"/>
      <c r="F71" s="98" t="s">
        <v>443</v>
      </c>
      <c r="G71" s="77" t="s">
        <v>7</v>
      </c>
      <c r="H71" s="209">
        <v>3084.8</v>
      </c>
      <c r="I71" s="66">
        <f t="shared" ref="I71:I72" si="5">H71+H71*35%</f>
        <v>4164.4800000000005</v>
      </c>
    </row>
    <row r="72" spans="1:30" ht="10.5" customHeight="1">
      <c r="A72" s="98"/>
      <c r="B72" s="77"/>
      <c r="C72" s="209"/>
      <c r="D72" s="37"/>
      <c r="E72" s="20"/>
      <c r="F72" s="98" t="s">
        <v>446</v>
      </c>
      <c r="G72" s="77" t="s">
        <v>7</v>
      </c>
      <c r="H72" s="209">
        <v>3596.4</v>
      </c>
      <c r="I72" s="66">
        <f t="shared" si="5"/>
        <v>4855.1400000000003</v>
      </c>
    </row>
  </sheetData>
  <customSheetViews>
    <customSheetView guid="{C10D487A-7E93-4C21-B7D8-FC37D0A2CCCC}" showPageBreaks="1" printArea="1" view="pageBreakPreview" topLeftCell="A13">
      <selection activeCell="C27" sqref="C27"/>
      <pageMargins left="0.25" right="0.25" top="0.75" bottom="0.75" header="0.3" footer="0.3"/>
      <pageSetup paperSize="9" scale="49" orientation="portrait" r:id="rId1"/>
    </customSheetView>
  </customSheetViews>
  <mergeCells count="33">
    <mergeCell ref="A41:D41"/>
    <mergeCell ref="F47:I47"/>
    <mergeCell ref="A29:D29"/>
    <mergeCell ref="A38:D38"/>
    <mergeCell ref="A39:D39"/>
    <mergeCell ref="A40:D40"/>
    <mergeCell ref="F44:I44"/>
    <mergeCell ref="F45:I45"/>
    <mergeCell ref="F46:I46"/>
    <mergeCell ref="A1:I1"/>
    <mergeCell ref="A2:I2"/>
    <mergeCell ref="A3:I3"/>
    <mergeCell ref="A27:D27"/>
    <mergeCell ref="A28:D28"/>
    <mergeCell ref="A5:D5"/>
    <mergeCell ref="F5:I5"/>
    <mergeCell ref="F6:I6"/>
    <mergeCell ref="A6:D6"/>
    <mergeCell ref="A7:D7"/>
    <mergeCell ref="A8:D8"/>
    <mergeCell ref="A9:D9"/>
    <mergeCell ref="A26:D26"/>
    <mergeCell ref="F7:I7"/>
    <mergeCell ref="F8:I8"/>
    <mergeCell ref="F9:I9"/>
    <mergeCell ref="F66:I66"/>
    <mergeCell ref="F67:I67"/>
    <mergeCell ref="F68:I68"/>
    <mergeCell ref="F69:I69"/>
    <mergeCell ref="F50:I50"/>
    <mergeCell ref="F51:I51"/>
    <mergeCell ref="F52:I52"/>
    <mergeCell ref="F53:I53"/>
  </mergeCells>
  <printOptions horizontalCentered="1"/>
  <pageMargins left="0" right="0" top="0.19685039370078741" bottom="0" header="0" footer="0"/>
  <pageSetup paperSize="9" scale="81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view="pageBreakPreview" zoomScaleNormal="100" zoomScaleSheetLayoutView="100" workbookViewId="0">
      <selection activeCell="F5" sqref="F5:I5"/>
    </sheetView>
  </sheetViews>
  <sheetFormatPr defaultRowHeight="12.75"/>
  <cols>
    <col min="1" max="1" width="48.28515625" style="146" customWidth="1"/>
    <col min="2" max="2" width="4.28515625" style="146" customWidth="1"/>
    <col min="3" max="3" width="10.28515625" style="146" hidden="1" customWidth="1"/>
    <col min="4" max="4" width="10.140625" style="212" customWidth="1"/>
    <col min="5" max="5" width="1.28515625" style="212" customWidth="1"/>
    <col min="6" max="6" width="48.140625" style="146" customWidth="1"/>
    <col min="7" max="7" width="4.28515625" style="146" customWidth="1"/>
    <col min="8" max="8" width="10.85546875" style="146" hidden="1" customWidth="1"/>
    <col min="9" max="9" width="10.28515625" style="146" customWidth="1"/>
    <col min="10" max="10" width="1.140625" style="2" customWidth="1"/>
    <col min="11" max="30" width="9.140625" style="2"/>
    <col min="31" max="16384" width="9.140625" style="6"/>
  </cols>
  <sheetData>
    <row r="1" spans="1:30" s="16" customFormat="1" ht="99.95" customHeight="1">
      <c r="A1" s="853" t="s">
        <v>1210</v>
      </c>
      <c r="B1" s="854"/>
      <c r="C1" s="854"/>
      <c r="D1" s="854"/>
      <c r="E1" s="854"/>
      <c r="F1" s="854"/>
      <c r="G1" s="854"/>
      <c r="H1" s="854"/>
      <c r="I1" s="854"/>
    </row>
    <row r="2" spans="1:30" s="11" customFormat="1" ht="14.25" customHeight="1">
      <c r="A2" s="814" t="s">
        <v>1223</v>
      </c>
      <c r="B2" s="815"/>
      <c r="C2" s="815"/>
      <c r="D2" s="815"/>
      <c r="E2" s="815"/>
      <c r="F2" s="815"/>
      <c r="G2" s="815"/>
      <c r="H2" s="815"/>
      <c r="I2" s="815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2" customHeight="1">
      <c r="A3" s="816" t="s">
        <v>1209</v>
      </c>
      <c r="B3" s="817"/>
      <c r="C3" s="817"/>
      <c r="D3" s="817"/>
      <c r="E3" s="817"/>
      <c r="F3" s="817"/>
      <c r="G3" s="817"/>
      <c r="H3" s="817"/>
      <c r="I3" s="817"/>
    </row>
    <row r="4" spans="1:30" s="35" customFormat="1" ht="26.25" customHeight="1">
      <c r="A4" s="21" t="s">
        <v>5</v>
      </c>
      <c r="B4" s="21" t="s">
        <v>529</v>
      </c>
      <c r="C4" s="50" t="s">
        <v>530</v>
      </c>
      <c r="D4" s="206" t="s">
        <v>1214</v>
      </c>
      <c r="E4" s="21"/>
      <c r="F4" s="21" t="s">
        <v>5</v>
      </c>
      <c r="G4" s="21" t="s">
        <v>6</v>
      </c>
      <c r="H4" s="50" t="s">
        <v>530</v>
      </c>
      <c r="I4" s="210" t="s">
        <v>1214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1:30" s="35" customFormat="1" ht="13.5" customHeight="1">
      <c r="A5" s="989" t="s">
        <v>153</v>
      </c>
      <c r="B5" s="990"/>
      <c r="C5" s="990"/>
      <c r="D5" s="991"/>
      <c r="E5" s="21"/>
      <c r="F5" s="995" t="s">
        <v>153</v>
      </c>
      <c r="G5" s="996"/>
      <c r="H5" s="996"/>
      <c r="I5" s="996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0" s="35" customFormat="1" ht="10.5" customHeight="1">
      <c r="A6" s="979" t="s">
        <v>1126</v>
      </c>
      <c r="B6" s="980"/>
      <c r="C6" s="980"/>
      <c r="D6" s="994"/>
      <c r="E6" s="125"/>
      <c r="F6" s="981" t="s">
        <v>721</v>
      </c>
      <c r="G6" s="982"/>
      <c r="H6" s="982"/>
      <c r="I6" s="982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30" s="35" customFormat="1" ht="10.5" customHeight="1">
      <c r="A7" s="981" t="s">
        <v>156</v>
      </c>
      <c r="B7" s="982"/>
      <c r="C7" s="982"/>
      <c r="D7" s="992"/>
      <c r="E7" s="125"/>
      <c r="F7" s="981" t="s">
        <v>156</v>
      </c>
      <c r="G7" s="982"/>
      <c r="H7" s="982"/>
      <c r="I7" s="982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</row>
    <row r="8" spans="1:30" s="35" customFormat="1" ht="10.5" customHeight="1">
      <c r="A8" s="981" t="s">
        <v>722</v>
      </c>
      <c r="B8" s="982"/>
      <c r="C8" s="982"/>
      <c r="D8" s="992"/>
      <c r="E8" s="125"/>
      <c r="F8" s="981" t="s">
        <v>722</v>
      </c>
      <c r="G8" s="982"/>
      <c r="H8" s="982"/>
      <c r="I8" s="982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30" s="35" customFormat="1" ht="10.5" customHeight="1">
      <c r="A9" s="983" t="s">
        <v>817</v>
      </c>
      <c r="B9" s="984"/>
      <c r="C9" s="984"/>
      <c r="D9" s="993"/>
      <c r="E9" s="125"/>
      <c r="F9" s="981" t="s">
        <v>817</v>
      </c>
      <c r="G9" s="982"/>
      <c r="H9" s="982"/>
      <c r="I9" s="982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</row>
    <row r="10" spans="1:30" s="23" customFormat="1" ht="10.5" customHeight="1">
      <c r="A10" s="98" t="s">
        <v>1224</v>
      </c>
      <c r="B10" s="77" t="s">
        <v>7</v>
      </c>
      <c r="C10" s="209">
        <v>618.6</v>
      </c>
      <c r="D10" s="75">
        <f>C10+C10*35%</f>
        <v>835.11</v>
      </c>
      <c r="E10" s="125"/>
      <c r="F10" s="98" t="s">
        <v>1225</v>
      </c>
      <c r="G10" s="77" t="s">
        <v>7</v>
      </c>
      <c r="H10" s="209">
        <v>936.8</v>
      </c>
      <c r="I10" s="76">
        <f>H10+H10*35%</f>
        <v>1264.6799999999998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s="23" customFormat="1" ht="10.5" customHeight="1">
      <c r="A11" s="98" t="s">
        <v>1226</v>
      </c>
      <c r="B11" s="77" t="s">
        <v>7</v>
      </c>
      <c r="C11" s="209">
        <v>587.70000000000005</v>
      </c>
      <c r="D11" s="75">
        <f t="shared" ref="D11:D37" si="0">C11+C11*35%</f>
        <v>793.39499999999998</v>
      </c>
      <c r="E11" s="125"/>
      <c r="F11" s="98" t="s">
        <v>1227</v>
      </c>
      <c r="G11" s="77" t="s">
        <v>7</v>
      </c>
      <c r="H11" s="209">
        <v>889.9</v>
      </c>
      <c r="I11" s="76">
        <f t="shared" ref="I11:I49" si="1">H11+H11*35%</f>
        <v>1201.365</v>
      </c>
      <c r="J11" s="6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23" customFormat="1" ht="10.5" customHeight="1">
      <c r="A12" s="98" t="s">
        <v>1228</v>
      </c>
      <c r="B12" s="77" t="s">
        <v>7</v>
      </c>
      <c r="C12" s="209">
        <v>411.7</v>
      </c>
      <c r="D12" s="75">
        <f t="shared" si="0"/>
        <v>555.79499999999996</v>
      </c>
      <c r="E12" s="125"/>
      <c r="F12" s="98" t="s">
        <v>1229</v>
      </c>
      <c r="G12" s="77" t="s">
        <v>7</v>
      </c>
      <c r="H12" s="209">
        <v>415.2</v>
      </c>
      <c r="I12" s="76">
        <f t="shared" si="1"/>
        <v>560.52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23" customFormat="1" ht="10.5" customHeight="1">
      <c r="A13" s="98" t="s">
        <v>1230</v>
      </c>
      <c r="B13" s="77" t="s">
        <v>7</v>
      </c>
      <c r="C13" s="209">
        <v>199.6</v>
      </c>
      <c r="D13" s="75">
        <f t="shared" si="0"/>
        <v>269.45999999999998</v>
      </c>
      <c r="E13" s="125"/>
      <c r="F13" s="98" t="s">
        <v>1231</v>
      </c>
      <c r="G13" s="77" t="s">
        <v>7</v>
      </c>
      <c r="H13" s="209">
        <v>276.8</v>
      </c>
      <c r="I13" s="76">
        <f t="shared" si="1"/>
        <v>373.68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23" customFormat="1" ht="10.5" customHeight="1">
      <c r="A14" s="98" t="s">
        <v>1232</v>
      </c>
      <c r="B14" s="77" t="s">
        <v>7</v>
      </c>
      <c r="C14" s="209">
        <v>819.6</v>
      </c>
      <c r="D14" s="75">
        <f t="shared" si="0"/>
        <v>1106.46</v>
      </c>
      <c r="E14" s="125"/>
      <c r="F14" s="98" t="s">
        <v>1233</v>
      </c>
      <c r="G14" s="77" t="s">
        <v>7</v>
      </c>
      <c r="H14" s="209">
        <v>1236.9000000000001</v>
      </c>
      <c r="I14" s="76">
        <f t="shared" si="1"/>
        <v>1669.8150000000001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3" customFormat="1" ht="10.5" customHeight="1">
      <c r="A15" s="98" t="s">
        <v>1234</v>
      </c>
      <c r="B15" s="77" t="s">
        <v>7</v>
      </c>
      <c r="C15" s="209">
        <v>788.7</v>
      </c>
      <c r="D15" s="75">
        <f t="shared" si="0"/>
        <v>1064.7450000000001</v>
      </c>
      <c r="E15" s="125"/>
      <c r="F15" s="98" t="s">
        <v>1235</v>
      </c>
      <c r="G15" s="77" t="s">
        <v>7</v>
      </c>
      <c r="H15" s="209">
        <v>1190</v>
      </c>
      <c r="I15" s="76">
        <f t="shared" si="1"/>
        <v>1606.5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23" customFormat="1" ht="10.5" customHeight="1">
      <c r="A16" s="98" t="s">
        <v>1236</v>
      </c>
      <c r="B16" s="77" t="s">
        <v>7</v>
      </c>
      <c r="C16" s="209">
        <v>612.70000000000005</v>
      </c>
      <c r="D16" s="75">
        <f t="shared" si="0"/>
        <v>827.14499999999998</v>
      </c>
      <c r="E16" s="125"/>
      <c r="F16" s="98" t="s">
        <v>1237</v>
      </c>
      <c r="G16" s="77" t="s">
        <v>7</v>
      </c>
      <c r="H16" s="209">
        <v>715.2</v>
      </c>
      <c r="I16" s="76">
        <f t="shared" si="1"/>
        <v>965.52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23" customFormat="1" ht="10.5" customHeight="1">
      <c r="A17" s="98" t="s">
        <v>1238</v>
      </c>
      <c r="B17" s="77" t="s">
        <v>7</v>
      </c>
      <c r="C17" s="209">
        <v>400.6</v>
      </c>
      <c r="D17" s="75">
        <f t="shared" si="0"/>
        <v>540.81000000000006</v>
      </c>
      <c r="E17" s="125"/>
      <c r="F17" s="98" t="s">
        <v>1239</v>
      </c>
      <c r="G17" s="77" t="s">
        <v>7</v>
      </c>
      <c r="H17" s="209">
        <v>576.9</v>
      </c>
      <c r="I17" s="76">
        <f t="shared" si="1"/>
        <v>778.81499999999994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23" customFormat="1" ht="10.5" customHeight="1">
      <c r="A18" s="98" t="s">
        <v>1240</v>
      </c>
      <c r="B18" s="77" t="s">
        <v>7</v>
      </c>
      <c r="C18" s="209">
        <v>743.4</v>
      </c>
      <c r="D18" s="75">
        <f t="shared" si="0"/>
        <v>1003.5899999999999</v>
      </c>
      <c r="E18" s="125"/>
      <c r="F18" s="98" t="s">
        <v>1241</v>
      </c>
      <c r="G18" s="77" t="s">
        <v>7</v>
      </c>
      <c r="H18" s="209">
        <v>1137.3</v>
      </c>
      <c r="I18" s="76">
        <f t="shared" si="1"/>
        <v>1535.355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23" customFormat="1" ht="10.5" customHeight="1">
      <c r="A19" s="98" t="s">
        <v>1242</v>
      </c>
      <c r="B19" s="77" t="s">
        <v>7</v>
      </c>
      <c r="C19" s="209">
        <v>712.5</v>
      </c>
      <c r="D19" s="75">
        <f t="shared" si="0"/>
        <v>961.875</v>
      </c>
      <c r="E19" s="125"/>
      <c r="F19" s="98" t="s">
        <v>1243</v>
      </c>
      <c r="G19" s="77" t="s">
        <v>7</v>
      </c>
      <c r="H19" s="209">
        <v>1090.4000000000001</v>
      </c>
      <c r="I19" s="76">
        <f t="shared" si="1"/>
        <v>1472.04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23" customFormat="1" ht="10.5" customHeight="1">
      <c r="A20" s="98" t="s">
        <v>1244</v>
      </c>
      <c r="B20" s="77" t="s">
        <v>7</v>
      </c>
      <c r="C20" s="209">
        <v>536.5</v>
      </c>
      <c r="D20" s="75">
        <f t="shared" si="0"/>
        <v>724.27499999999998</v>
      </c>
      <c r="E20" s="125"/>
      <c r="F20" s="98" t="s">
        <v>1245</v>
      </c>
      <c r="G20" s="77" t="s">
        <v>7</v>
      </c>
      <c r="H20" s="209">
        <v>615.6</v>
      </c>
      <c r="I20" s="76">
        <f t="shared" si="1"/>
        <v>831.06000000000006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23" customFormat="1" ht="10.5" customHeight="1">
      <c r="A21" s="98" t="s">
        <v>1246</v>
      </c>
      <c r="B21" s="77" t="s">
        <v>7</v>
      </c>
      <c r="C21" s="209">
        <v>324.39999999999998</v>
      </c>
      <c r="D21" s="75">
        <f t="shared" si="0"/>
        <v>437.93999999999994</v>
      </c>
      <c r="E21" s="125"/>
      <c r="F21" s="98" t="s">
        <v>1247</v>
      </c>
      <c r="G21" s="77" t="s">
        <v>7</v>
      </c>
      <c r="H21" s="209">
        <v>477.3</v>
      </c>
      <c r="I21" s="76">
        <f t="shared" si="1"/>
        <v>644.35500000000002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23" customFormat="1" ht="10.5" customHeight="1">
      <c r="A22" s="98" t="s">
        <v>1248</v>
      </c>
      <c r="B22" s="77" t="s">
        <v>7</v>
      </c>
      <c r="C22" s="209">
        <v>711</v>
      </c>
      <c r="D22" s="75">
        <f t="shared" si="0"/>
        <v>959.85</v>
      </c>
      <c r="E22" s="125"/>
      <c r="F22" s="98" t="s">
        <v>1249</v>
      </c>
      <c r="G22" s="77" t="s">
        <v>7</v>
      </c>
      <c r="H22" s="209">
        <v>1079.7</v>
      </c>
      <c r="I22" s="76">
        <f t="shared" si="1"/>
        <v>1457.595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23" customFormat="1" ht="10.5" customHeight="1">
      <c r="A23" s="98" t="s">
        <v>1250</v>
      </c>
      <c r="B23" s="77" t="s">
        <v>7</v>
      </c>
      <c r="C23" s="209">
        <v>680.1</v>
      </c>
      <c r="D23" s="75">
        <f t="shared" si="0"/>
        <v>918.13499999999999</v>
      </c>
      <c r="E23" s="125"/>
      <c r="F23" s="98" t="s">
        <v>1251</v>
      </c>
      <c r="G23" s="77" t="s">
        <v>7</v>
      </c>
      <c r="H23" s="209">
        <v>1032.8</v>
      </c>
      <c r="I23" s="76">
        <f t="shared" si="1"/>
        <v>1394.28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23" customFormat="1" ht="10.5" customHeight="1">
      <c r="A24" s="98" t="s">
        <v>1252</v>
      </c>
      <c r="B24" s="77" t="s">
        <v>7</v>
      </c>
      <c r="C24" s="209">
        <v>504.1</v>
      </c>
      <c r="D24" s="75">
        <f t="shared" si="0"/>
        <v>680.53500000000008</v>
      </c>
      <c r="E24" s="125"/>
      <c r="F24" s="98" t="s">
        <v>1253</v>
      </c>
      <c r="G24" s="77" t="s">
        <v>7</v>
      </c>
      <c r="H24" s="209">
        <v>558</v>
      </c>
      <c r="I24" s="76">
        <f t="shared" si="1"/>
        <v>753.3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23" customFormat="1" ht="10.5" customHeight="1">
      <c r="A25" s="98" t="s">
        <v>1254</v>
      </c>
      <c r="B25" s="77" t="s">
        <v>7</v>
      </c>
      <c r="C25" s="209">
        <v>292</v>
      </c>
      <c r="D25" s="75">
        <f t="shared" si="0"/>
        <v>394.2</v>
      </c>
      <c r="E25" s="125"/>
      <c r="F25" s="98" t="s">
        <v>1255</v>
      </c>
      <c r="G25" s="77" t="s">
        <v>7</v>
      </c>
      <c r="H25" s="209">
        <v>419.7</v>
      </c>
      <c r="I25" s="76">
        <f t="shared" si="1"/>
        <v>566.59500000000003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22" customFormat="1" ht="10.5" customHeight="1">
      <c r="A26" s="98" t="s">
        <v>1256</v>
      </c>
      <c r="B26" s="77" t="s">
        <v>7</v>
      </c>
      <c r="C26" s="209">
        <v>794.7</v>
      </c>
      <c r="D26" s="75">
        <f t="shared" si="0"/>
        <v>1072.845</v>
      </c>
      <c r="E26" s="125"/>
      <c r="F26" s="98" t="s">
        <v>1257</v>
      </c>
      <c r="G26" s="77" t="s">
        <v>7</v>
      </c>
      <c r="H26" s="209">
        <v>1238.2</v>
      </c>
      <c r="I26" s="76">
        <f t="shared" si="1"/>
        <v>1671.5700000000002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s="22" customFormat="1" ht="10.5" customHeight="1">
      <c r="A27" s="98" t="s">
        <v>1258</v>
      </c>
      <c r="B27" s="77" t="s">
        <v>7</v>
      </c>
      <c r="C27" s="209">
        <v>763.8</v>
      </c>
      <c r="D27" s="75">
        <f t="shared" si="0"/>
        <v>1031.1299999999999</v>
      </c>
      <c r="E27" s="125"/>
      <c r="F27" s="98" t="s">
        <v>1259</v>
      </c>
      <c r="G27" s="77" t="s">
        <v>7</v>
      </c>
      <c r="H27" s="209">
        <v>1191.3</v>
      </c>
      <c r="I27" s="76">
        <f t="shared" si="1"/>
        <v>1608.2549999999999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s="22" customFormat="1" ht="10.5" customHeight="1">
      <c r="A28" s="98" t="s">
        <v>1260</v>
      </c>
      <c r="B28" s="77" t="s">
        <v>7</v>
      </c>
      <c r="C28" s="209">
        <v>587.79999999999995</v>
      </c>
      <c r="D28" s="75">
        <f t="shared" si="0"/>
        <v>793.53</v>
      </c>
      <c r="E28" s="211"/>
      <c r="F28" s="98" t="s">
        <v>1261</v>
      </c>
      <c r="G28" s="77" t="s">
        <v>7</v>
      </c>
      <c r="H28" s="209">
        <v>716.5</v>
      </c>
      <c r="I28" s="76">
        <f t="shared" si="1"/>
        <v>967.27499999999998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s="22" customFormat="1" ht="10.5" customHeight="1">
      <c r="A29" s="98" t="s">
        <v>1262</v>
      </c>
      <c r="B29" s="77" t="s">
        <v>7</v>
      </c>
      <c r="C29" s="209">
        <v>375.7</v>
      </c>
      <c r="D29" s="75">
        <f t="shared" si="0"/>
        <v>507.19499999999994</v>
      </c>
      <c r="E29" s="125"/>
      <c r="F29" s="98" t="s">
        <v>1263</v>
      </c>
      <c r="G29" s="77" t="s">
        <v>7</v>
      </c>
      <c r="H29" s="209">
        <v>578.20000000000005</v>
      </c>
      <c r="I29" s="76">
        <f t="shared" si="1"/>
        <v>780.57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s="22" customFormat="1" ht="10.5" customHeight="1">
      <c r="A30" s="98" t="s">
        <v>1264</v>
      </c>
      <c r="B30" s="77" t="s">
        <v>7</v>
      </c>
      <c r="C30" s="209">
        <v>756.6</v>
      </c>
      <c r="D30" s="75">
        <f t="shared" si="0"/>
        <v>1021.4100000000001</v>
      </c>
      <c r="E30" s="125"/>
      <c r="F30" s="98" t="s">
        <v>1265</v>
      </c>
      <c r="G30" s="77" t="s">
        <v>7</v>
      </c>
      <c r="H30" s="209">
        <v>1188.4000000000001</v>
      </c>
      <c r="I30" s="76">
        <f t="shared" si="1"/>
        <v>1604.3400000000001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s="22" customFormat="1" ht="10.5" customHeight="1">
      <c r="A31" s="98" t="s">
        <v>1266</v>
      </c>
      <c r="B31" s="77" t="s">
        <v>7</v>
      </c>
      <c r="C31" s="209">
        <v>725.7</v>
      </c>
      <c r="D31" s="75">
        <f t="shared" si="0"/>
        <v>979.69500000000005</v>
      </c>
      <c r="E31" s="125"/>
      <c r="F31" s="98" t="s">
        <v>1267</v>
      </c>
      <c r="G31" s="77" t="s">
        <v>7</v>
      </c>
      <c r="H31" s="209">
        <v>1141.5</v>
      </c>
      <c r="I31" s="76">
        <f t="shared" si="1"/>
        <v>1541.0250000000001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22" customFormat="1" ht="10.5" customHeight="1">
      <c r="A32" s="98" t="s">
        <v>1268</v>
      </c>
      <c r="B32" s="77" t="s">
        <v>7</v>
      </c>
      <c r="C32" s="209">
        <v>549.70000000000005</v>
      </c>
      <c r="D32" s="75">
        <f t="shared" si="0"/>
        <v>742.09500000000003</v>
      </c>
      <c r="E32" s="125"/>
      <c r="F32" s="98" t="s">
        <v>1269</v>
      </c>
      <c r="G32" s="77" t="s">
        <v>7</v>
      </c>
      <c r="H32" s="209">
        <v>665.7</v>
      </c>
      <c r="I32" s="76">
        <f t="shared" si="1"/>
        <v>898.69500000000005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s="22" customFormat="1" ht="10.5" customHeight="1">
      <c r="A33" s="98" t="s">
        <v>1270</v>
      </c>
      <c r="B33" s="77" t="s">
        <v>7</v>
      </c>
      <c r="C33" s="209">
        <v>337.6</v>
      </c>
      <c r="D33" s="75">
        <f t="shared" si="0"/>
        <v>455.76</v>
      </c>
      <c r="E33" s="125"/>
      <c r="F33" s="98" t="s">
        <v>1271</v>
      </c>
      <c r="G33" s="77" t="s">
        <v>7</v>
      </c>
      <c r="H33" s="209">
        <v>528.4</v>
      </c>
      <c r="I33" s="76">
        <f t="shared" si="1"/>
        <v>713.33999999999992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s="22" customFormat="1" ht="10.5" customHeight="1">
      <c r="A34" s="98" t="s">
        <v>1272</v>
      </c>
      <c r="B34" s="77" t="s">
        <v>7</v>
      </c>
      <c r="C34" s="209">
        <v>705.1</v>
      </c>
      <c r="D34" s="75">
        <f t="shared" si="0"/>
        <v>951.88499999999999</v>
      </c>
      <c r="E34" s="125"/>
      <c r="F34" s="98" t="s">
        <v>1273</v>
      </c>
      <c r="G34" s="77" t="s">
        <v>7</v>
      </c>
      <c r="H34" s="209">
        <v>1080.2</v>
      </c>
      <c r="I34" s="76">
        <f t="shared" si="1"/>
        <v>1458.27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s="22" customFormat="1" ht="10.5" customHeight="1">
      <c r="A35" s="98" t="s">
        <v>1274</v>
      </c>
      <c r="B35" s="77" t="s">
        <v>7</v>
      </c>
      <c r="C35" s="209">
        <v>674.2</v>
      </c>
      <c r="D35" s="75">
        <f t="shared" si="0"/>
        <v>910.17000000000007</v>
      </c>
      <c r="E35" s="125"/>
      <c r="F35" s="98" t="s">
        <v>1275</v>
      </c>
      <c r="G35" s="77" t="s">
        <v>7</v>
      </c>
      <c r="H35" s="209">
        <v>1033.3</v>
      </c>
      <c r="I35" s="76">
        <f t="shared" si="1"/>
        <v>1394.9549999999999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s="22" customFormat="1" ht="10.5" customHeight="1">
      <c r="A36" s="98" t="s">
        <v>1276</v>
      </c>
      <c r="B36" s="77" t="s">
        <v>7</v>
      </c>
      <c r="C36" s="209">
        <v>498.2</v>
      </c>
      <c r="D36" s="75">
        <f t="shared" si="0"/>
        <v>672.56999999999994</v>
      </c>
      <c r="E36" s="125"/>
      <c r="F36" s="98" t="s">
        <v>1277</v>
      </c>
      <c r="G36" s="77" t="s">
        <v>7</v>
      </c>
      <c r="H36" s="209">
        <v>558.5</v>
      </c>
      <c r="I36" s="76">
        <f t="shared" si="1"/>
        <v>753.97500000000002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s="22" customFormat="1" ht="10.5" customHeight="1">
      <c r="A37" s="98" t="s">
        <v>1278</v>
      </c>
      <c r="B37" s="77" t="s">
        <v>7</v>
      </c>
      <c r="C37" s="209">
        <v>286.10000000000002</v>
      </c>
      <c r="D37" s="75">
        <f t="shared" si="0"/>
        <v>386.23500000000001</v>
      </c>
      <c r="E37" s="125"/>
      <c r="F37" s="98" t="s">
        <v>1279</v>
      </c>
      <c r="G37" s="77" t="s">
        <v>7</v>
      </c>
      <c r="H37" s="209">
        <v>420.2</v>
      </c>
      <c r="I37" s="76">
        <f t="shared" si="1"/>
        <v>567.27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s="22" customFormat="1" ht="10.5" customHeight="1">
      <c r="A38" s="985" t="s">
        <v>157</v>
      </c>
      <c r="B38" s="986"/>
      <c r="C38" s="986"/>
      <c r="D38" s="987"/>
      <c r="E38" s="125"/>
      <c r="F38" s="98" t="s">
        <v>1280</v>
      </c>
      <c r="G38" s="77" t="s">
        <v>7</v>
      </c>
      <c r="H38" s="209">
        <v>1225</v>
      </c>
      <c r="I38" s="76">
        <f t="shared" si="1"/>
        <v>1653.75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s="22" customFormat="1" ht="10.5" customHeight="1">
      <c r="A39" s="98" t="s">
        <v>460</v>
      </c>
      <c r="B39" s="77" t="s">
        <v>7</v>
      </c>
      <c r="C39" s="209">
        <v>289.3</v>
      </c>
      <c r="D39" s="75">
        <f t="shared" ref="D39:D43" si="2">C39+C39*35%</f>
        <v>390.55500000000001</v>
      </c>
      <c r="E39" s="125"/>
      <c r="F39" s="98" t="s">
        <v>1281</v>
      </c>
      <c r="G39" s="77" t="s">
        <v>7</v>
      </c>
      <c r="H39" s="209">
        <v>1163.7</v>
      </c>
      <c r="I39" s="76">
        <f t="shared" si="1"/>
        <v>1570.9950000000001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s="22" customFormat="1" ht="10.5" customHeight="1">
      <c r="A40" s="98" t="s">
        <v>1207</v>
      </c>
      <c r="B40" s="77" t="s">
        <v>8</v>
      </c>
      <c r="C40" s="209">
        <v>318.10000000000002</v>
      </c>
      <c r="D40" s="75">
        <f t="shared" si="2"/>
        <v>429.43500000000006</v>
      </c>
      <c r="E40" s="125"/>
      <c r="F40" s="98" t="s">
        <v>1282</v>
      </c>
      <c r="G40" s="77" t="s">
        <v>7</v>
      </c>
      <c r="H40" s="209">
        <v>484.4</v>
      </c>
      <c r="I40" s="76">
        <f t="shared" si="1"/>
        <v>653.93999999999994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s="22" customFormat="1" ht="10.5" customHeight="1">
      <c r="A41" s="98" t="s">
        <v>1208</v>
      </c>
      <c r="B41" s="77" t="s">
        <v>8</v>
      </c>
      <c r="C41" s="209">
        <v>347.3</v>
      </c>
      <c r="D41" s="75">
        <f t="shared" si="2"/>
        <v>468.85500000000002</v>
      </c>
      <c r="E41" s="125"/>
      <c r="F41" s="98" t="s">
        <v>1283</v>
      </c>
      <c r="G41" s="77" t="s">
        <v>7</v>
      </c>
      <c r="H41" s="209">
        <v>323</v>
      </c>
      <c r="I41" s="76">
        <f t="shared" si="1"/>
        <v>436.05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s="22" customFormat="1" ht="10.5" customHeight="1">
      <c r="A42" s="98" t="s">
        <v>159</v>
      </c>
      <c r="B42" s="77" t="s">
        <v>8</v>
      </c>
      <c r="C42" s="209">
        <v>110.7</v>
      </c>
      <c r="D42" s="75">
        <f t="shared" si="2"/>
        <v>149.44499999999999</v>
      </c>
      <c r="E42" s="125"/>
      <c r="F42" s="98" t="s">
        <v>1284</v>
      </c>
      <c r="G42" s="77" t="s">
        <v>7</v>
      </c>
      <c r="H42" s="209">
        <v>1583.2</v>
      </c>
      <c r="I42" s="76">
        <f t="shared" si="1"/>
        <v>2137.3200000000002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22" customFormat="1" ht="10.5" customHeight="1">
      <c r="A43" s="98" t="s">
        <v>725</v>
      </c>
      <c r="B43" s="77" t="s">
        <v>8</v>
      </c>
      <c r="C43" s="209">
        <v>193.8</v>
      </c>
      <c r="D43" s="75">
        <f t="shared" si="2"/>
        <v>261.63</v>
      </c>
      <c r="E43" s="125"/>
      <c r="F43" s="98" t="s">
        <v>1285</v>
      </c>
      <c r="G43" s="77" t="s">
        <v>7</v>
      </c>
      <c r="H43" s="209">
        <v>1521.9</v>
      </c>
      <c r="I43" s="76">
        <f t="shared" si="1"/>
        <v>2054.5650000000001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s="22" customFormat="1" ht="10.5" customHeight="1">
      <c r="A44" s="98" t="s">
        <v>390</v>
      </c>
      <c r="B44" s="77" t="s">
        <v>7</v>
      </c>
      <c r="C44" s="209">
        <v>208</v>
      </c>
      <c r="D44" s="75">
        <f t="shared" ref="D44:D45" si="3">C44+C44*35%</f>
        <v>280.8</v>
      </c>
      <c r="E44" s="125"/>
      <c r="F44" s="98" t="s">
        <v>1286</v>
      </c>
      <c r="G44" s="77" t="s">
        <v>7</v>
      </c>
      <c r="H44" s="209">
        <v>842.6</v>
      </c>
      <c r="I44" s="76">
        <f t="shared" si="1"/>
        <v>1137.51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s="22" customFormat="1" ht="10.5" customHeight="1">
      <c r="A45" s="98" t="s">
        <v>726</v>
      </c>
      <c r="B45" s="77" t="s">
        <v>8</v>
      </c>
      <c r="C45" s="209">
        <v>186</v>
      </c>
      <c r="D45" s="75">
        <f t="shared" si="3"/>
        <v>251.1</v>
      </c>
      <c r="E45" s="125"/>
      <c r="F45" s="98" t="s">
        <v>1287</v>
      </c>
      <c r="G45" s="77" t="s">
        <v>7</v>
      </c>
      <c r="H45" s="209">
        <v>681.1</v>
      </c>
      <c r="I45" s="76">
        <f t="shared" si="1"/>
        <v>919.48500000000001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s="22" customFormat="1" ht="10.5" customHeight="1">
      <c r="A46" s="964" t="s">
        <v>169</v>
      </c>
      <c r="B46" s="965"/>
      <c r="C46" s="965"/>
      <c r="D46" s="978"/>
      <c r="E46" s="125"/>
      <c r="F46" s="98" t="s">
        <v>1288</v>
      </c>
      <c r="G46" s="77" t="s">
        <v>7</v>
      </c>
      <c r="H46" s="209">
        <v>1486</v>
      </c>
      <c r="I46" s="76">
        <f t="shared" si="1"/>
        <v>2006.1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s="22" customFormat="1" ht="10.5" customHeight="1">
      <c r="A47" s="968" t="s">
        <v>723</v>
      </c>
      <c r="B47" s="969"/>
      <c r="C47" s="969"/>
      <c r="D47" s="988"/>
      <c r="E47" s="125"/>
      <c r="F47" s="98" t="s">
        <v>1289</v>
      </c>
      <c r="G47" s="77" t="s">
        <v>7</v>
      </c>
      <c r="H47" s="209">
        <v>1424.7</v>
      </c>
      <c r="I47" s="76">
        <f t="shared" si="1"/>
        <v>1923.345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s="22" customFormat="1" ht="10.5" customHeight="1">
      <c r="A48" s="40" t="s">
        <v>44</v>
      </c>
      <c r="B48" s="14" t="s">
        <v>8</v>
      </c>
      <c r="C48" s="9">
        <v>1507.6</v>
      </c>
      <c r="D48" s="75">
        <f>C48+C48*35%</f>
        <v>2035.2599999999998</v>
      </c>
      <c r="E48" s="125"/>
      <c r="F48" s="98" t="s">
        <v>1290</v>
      </c>
      <c r="G48" s="77" t="s">
        <v>7</v>
      </c>
      <c r="H48" s="209">
        <v>745.4</v>
      </c>
      <c r="I48" s="76">
        <f t="shared" si="1"/>
        <v>1006.29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s="22" customFormat="1" ht="10.5" customHeight="1">
      <c r="A49" s="40" t="s">
        <v>480</v>
      </c>
      <c r="B49" s="14" t="s">
        <v>8</v>
      </c>
      <c r="C49" s="9">
        <v>1750.8</v>
      </c>
      <c r="D49" s="75">
        <f t="shared" ref="D49:D57" si="4">C49+C49*35%</f>
        <v>2363.58</v>
      </c>
      <c r="E49" s="125"/>
      <c r="F49" s="98" t="s">
        <v>1291</v>
      </c>
      <c r="G49" s="77" t="s">
        <v>7</v>
      </c>
      <c r="H49" s="209">
        <v>583.9</v>
      </c>
      <c r="I49" s="76">
        <f t="shared" si="1"/>
        <v>788.26499999999999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s="22" customFormat="1" ht="10.5" customHeight="1">
      <c r="A50" s="40" t="s">
        <v>39</v>
      </c>
      <c r="B50" s="14" t="s">
        <v>8</v>
      </c>
      <c r="C50" s="9">
        <v>1865.8</v>
      </c>
      <c r="D50" s="75">
        <f t="shared" si="4"/>
        <v>2518.83</v>
      </c>
      <c r="E50" s="125"/>
      <c r="F50" s="979" t="s">
        <v>815</v>
      </c>
      <c r="G50" s="980"/>
      <c r="H50" s="980"/>
      <c r="I50" s="980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s="22" customFormat="1" ht="10.5" customHeight="1">
      <c r="A51" s="40" t="s">
        <v>481</v>
      </c>
      <c r="B51" s="14" t="s">
        <v>8</v>
      </c>
      <c r="C51" s="9">
        <v>2257.6999999999998</v>
      </c>
      <c r="D51" s="75">
        <f t="shared" si="4"/>
        <v>3047.8949999999995</v>
      </c>
      <c r="E51" s="125"/>
      <c r="F51" s="981" t="s">
        <v>156</v>
      </c>
      <c r="G51" s="982"/>
      <c r="H51" s="982"/>
      <c r="I51" s="98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s="22" customFormat="1" ht="10.5" customHeight="1">
      <c r="A52" s="40" t="s">
        <v>40</v>
      </c>
      <c r="B52" s="14" t="s">
        <v>8</v>
      </c>
      <c r="C52" s="9">
        <v>2551.8000000000002</v>
      </c>
      <c r="D52" s="75">
        <f t="shared" si="4"/>
        <v>3444.9300000000003</v>
      </c>
      <c r="E52" s="125"/>
      <c r="F52" s="981" t="s">
        <v>816</v>
      </c>
      <c r="G52" s="982"/>
      <c r="H52" s="982"/>
      <c r="I52" s="98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s="22" customFormat="1" ht="10.5" customHeight="1">
      <c r="A53" s="40" t="s">
        <v>482</v>
      </c>
      <c r="B53" s="14" t="s">
        <v>8</v>
      </c>
      <c r="C53" s="9">
        <v>3295.6</v>
      </c>
      <c r="D53" s="75">
        <f t="shared" si="4"/>
        <v>4449.0599999999995</v>
      </c>
      <c r="E53" s="125"/>
      <c r="F53" s="983" t="s">
        <v>817</v>
      </c>
      <c r="G53" s="984"/>
      <c r="H53" s="984"/>
      <c r="I53" s="984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s="22" customFormat="1" ht="10.5" customHeight="1">
      <c r="A54" s="40" t="s">
        <v>41</v>
      </c>
      <c r="B54" s="14" t="s">
        <v>8</v>
      </c>
      <c r="C54" s="9">
        <v>3876.2</v>
      </c>
      <c r="D54" s="75">
        <f t="shared" si="4"/>
        <v>5232.87</v>
      </c>
      <c r="E54" s="125"/>
      <c r="F54" s="98" t="s">
        <v>943</v>
      </c>
      <c r="G54" s="77" t="s">
        <v>7</v>
      </c>
      <c r="H54" s="209">
        <v>1921</v>
      </c>
      <c r="I54" s="76">
        <f>H54+H54*35%</f>
        <v>2593.35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0.5" customHeight="1">
      <c r="A55" s="40" t="s">
        <v>483</v>
      </c>
      <c r="B55" s="14" t="s">
        <v>8</v>
      </c>
      <c r="C55" s="9">
        <v>4932.8999999999996</v>
      </c>
      <c r="D55" s="75">
        <f t="shared" si="4"/>
        <v>6659.4149999999991</v>
      </c>
      <c r="E55" s="20"/>
      <c r="F55" s="98" t="s">
        <v>944</v>
      </c>
      <c r="G55" s="77" t="s">
        <v>7</v>
      </c>
      <c r="H55" s="209">
        <v>1825</v>
      </c>
      <c r="I55" s="76">
        <f t="shared" ref="I55:I61" si="5">H55+H55*35%</f>
        <v>2463.75</v>
      </c>
    </row>
    <row r="56" spans="1:30" ht="10.5" customHeight="1">
      <c r="A56" s="98" t="s">
        <v>29</v>
      </c>
      <c r="B56" s="14" t="s">
        <v>8</v>
      </c>
      <c r="C56" s="9">
        <v>5069.7</v>
      </c>
      <c r="D56" s="75">
        <f t="shared" si="4"/>
        <v>6844.0949999999993</v>
      </c>
      <c r="E56" s="20"/>
      <c r="F56" s="98" t="s">
        <v>945</v>
      </c>
      <c r="G56" s="77" t="s">
        <v>7</v>
      </c>
      <c r="H56" s="209">
        <v>749.2</v>
      </c>
      <c r="I56" s="76">
        <f t="shared" si="5"/>
        <v>1011.4200000000001</v>
      </c>
    </row>
    <row r="57" spans="1:30" ht="10.5" customHeight="1">
      <c r="A57" s="98" t="s">
        <v>484</v>
      </c>
      <c r="B57" s="14" t="s">
        <v>8</v>
      </c>
      <c r="C57" s="209">
        <v>6291.3</v>
      </c>
      <c r="D57" s="75">
        <f t="shared" si="4"/>
        <v>8493.255000000001</v>
      </c>
      <c r="E57" s="20"/>
      <c r="F57" s="98" t="s">
        <v>946</v>
      </c>
      <c r="G57" s="77" t="s">
        <v>7</v>
      </c>
      <c r="H57" s="209">
        <v>499.5</v>
      </c>
      <c r="I57" s="76">
        <f t="shared" si="5"/>
        <v>674.32500000000005</v>
      </c>
    </row>
    <row r="58" spans="1:30" ht="10.5" customHeight="1">
      <c r="A58" s="964" t="s">
        <v>170</v>
      </c>
      <c r="B58" s="965"/>
      <c r="C58" s="965"/>
      <c r="D58" s="978"/>
      <c r="E58" s="20"/>
      <c r="F58" s="98" t="s">
        <v>947</v>
      </c>
      <c r="G58" s="77" t="s">
        <v>7</v>
      </c>
      <c r="H58" s="209">
        <v>2671.1</v>
      </c>
      <c r="I58" s="76">
        <f t="shared" si="5"/>
        <v>3605.9849999999997</v>
      </c>
    </row>
    <row r="59" spans="1:30" ht="10.5" customHeight="1">
      <c r="A59" s="968" t="s">
        <v>485</v>
      </c>
      <c r="B59" s="969"/>
      <c r="C59" s="969"/>
      <c r="D59" s="988"/>
      <c r="E59" s="20"/>
      <c r="F59" s="98" t="s">
        <v>948</v>
      </c>
      <c r="G59" s="77" t="s">
        <v>7</v>
      </c>
      <c r="H59" s="209">
        <v>2575.1</v>
      </c>
      <c r="I59" s="76">
        <f t="shared" si="5"/>
        <v>3476.3849999999998</v>
      </c>
    </row>
    <row r="60" spans="1:30" ht="10.5" customHeight="1">
      <c r="A60" s="98" t="s">
        <v>39</v>
      </c>
      <c r="B60" s="14" t="s">
        <v>8</v>
      </c>
      <c r="C60" s="9">
        <v>2475.8000000000002</v>
      </c>
      <c r="D60" s="75">
        <f>C60+C60*35%</f>
        <v>3342.33</v>
      </c>
      <c r="F60" s="98" t="s">
        <v>949</v>
      </c>
      <c r="G60" s="77" t="s">
        <v>7</v>
      </c>
      <c r="H60" s="209">
        <v>1499.3</v>
      </c>
      <c r="I60" s="76">
        <f t="shared" si="5"/>
        <v>2024.0549999999998</v>
      </c>
    </row>
    <row r="61" spans="1:30" ht="10.5" customHeight="1">
      <c r="A61" s="40" t="s">
        <v>486</v>
      </c>
      <c r="B61" s="14" t="s">
        <v>8</v>
      </c>
      <c r="C61" s="9">
        <v>2938.8</v>
      </c>
      <c r="D61" s="75">
        <f t="shared" ref="D61:D63" si="6">C61+C61*35%</f>
        <v>3967.38</v>
      </c>
      <c r="E61" s="20"/>
      <c r="F61" s="98" t="s">
        <v>950</v>
      </c>
      <c r="G61" s="77" t="s">
        <v>7</v>
      </c>
      <c r="H61" s="209">
        <v>1249.5</v>
      </c>
      <c r="I61" s="76">
        <f t="shared" si="5"/>
        <v>1686.825</v>
      </c>
    </row>
    <row r="62" spans="1:30" ht="10.5" customHeight="1">
      <c r="A62" s="213" t="s">
        <v>41</v>
      </c>
      <c r="B62" s="14" t="s">
        <v>8</v>
      </c>
      <c r="C62" s="9">
        <v>4661.2</v>
      </c>
      <c r="D62" s="75">
        <f t="shared" si="6"/>
        <v>6292.62</v>
      </c>
      <c r="E62" s="20"/>
      <c r="F62" s="98"/>
      <c r="G62" s="77"/>
      <c r="H62" s="209"/>
      <c r="I62" s="66"/>
    </row>
    <row r="63" spans="1:30" ht="10.5" customHeight="1">
      <c r="A63" s="40" t="s">
        <v>487</v>
      </c>
      <c r="B63" s="14" t="s">
        <v>8</v>
      </c>
      <c r="C63" s="9">
        <v>5844.3</v>
      </c>
      <c r="D63" s="75">
        <f t="shared" si="6"/>
        <v>7889.8050000000003</v>
      </c>
      <c r="E63" s="20"/>
      <c r="F63" s="98"/>
      <c r="G63" s="77"/>
      <c r="H63" s="209"/>
      <c r="I63" s="66"/>
    </row>
    <row r="64" spans="1:30" ht="10.5" customHeight="1">
      <c r="A64" s="985" t="s">
        <v>724</v>
      </c>
      <c r="B64" s="986"/>
      <c r="C64" s="986"/>
      <c r="D64" s="987"/>
      <c r="E64" s="20"/>
      <c r="F64" s="98"/>
      <c r="G64" s="77"/>
      <c r="H64" s="209"/>
      <c r="I64" s="66"/>
    </row>
    <row r="65" spans="1:30" ht="10.5" customHeight="1">
      <c r="A65" s="98" t="s">
        <v>1127</v>
      </c>
      <c r="B65" s="77" t="s">
        <v>8</v>
      </c>
      <c r="C65" s="209">
        <v>72.5</v>
      </c>
      <c r="D65" s="75">
        <f>C65+C65*35%</f>
        <v>97.875</v>
      </c>
      <c r="E65" s="20"/>
      <c r="F65" s="98"/>
      <c r="G65" s="77"/>
      <c r="H65" s="209"/>
      <c r="I65" s="66"/>
    </row>
    <row r="66" spans="1:30" ht="10.5" customHeight="1">
      <c r="A66" s="98" t="s">
        <v>1128</v>
      </c>
      <c r="B66" s="77" t="s">
        <v>8</v>
      </c>
      <c r="C66" s="209">
        <v>113.5</v>
      </c>
      <c r="D66" s="75">
        <f>C66+C66*35%</f>
        <v>153.22499999999999</v>
      </c>
      <c r="F66" s="98"/>
      <c r="G66" s="77"/>
      <c r="H66" s="209"/>
      <c r="I66" s="66"/>
    </row>
    <row r="67" spans="1:30" ht="10.5" customHeight="1">
      <c r="A67" s="16"/>
      <c r="B67" s="16"/>
      <c r="C67" s="16"/>
      <c r="D67" s="16"/>
      <c r="E67" s="16"/>
      <c r="F67" s="16"/>
      <c r="G67" s="16"/>
      <c r="H67" s="16"/>
      <c r="I67" s="16"/>
      <c r="V67" s="6"/>
      <c r="W67" s="6"/>
      <c r="X67" s="6"/>
      <c r="Y67" s="6"/>
      <c r="Z67" s="6"/>
      <c r="AA67" s="6"/>
      <c r="AB67" s="6"/>
      <c r="AC67" s="6"/>
      <c r="AD67" s="6"/>
    </row>
    <row r="68" spans="1:30" ht="10.5" customHeight="1">
      <c r="A68" s="16"/>
      <c r="B68" s="16"/>
      <c r="C68" s="16"/>
      <c r="D68" s="16"/>
      <c r="E68" s="16"/>
      <c r="F68" s="16"/>
      <c r="G68" s="16"/>
      <c r="H68" s="16"/>
      <c r="I68" s="16"/>
      <c r="V68" s="6"/>
      <c r="W68" s="6"/>
      <c r="X68" s="6"/>
      <c r="Y68" s="6"/>
      <c r="Z68" s="6"/>
      <c r="AA68" s="6"/>
      <c r="AB68" s="6"/>
      <c r="AC68" s="6"/>
      <c r="AD68" s="6"/>
    </row>
    <row r="69" spans="1:30" ht="10.5" customHeight="1">
      <c r="A69" s="16"/>
      <c r="B69" s="16"/>
      <c r="C69" s="16"/>
      <c r="D69" s="16"/>
      <c r="E69" s="16"/>
      <c r="F69" s="16"/>
      <c r="G69" s="16"/>
      <c r="H69" s="16"/>
      <c r="I69" s="16"/>
      <c r="V69" s="6"/>
      <c r="W69" s="6"/>
      <c r="X69" s="6"/>
      <c r="Y69" s="6"/>
      <c r="Z69" s="6"/>
      <c r="AA69" s="6"/>
      <c r="AB69" s="6"/>
      <c r="AC69" s="6"/>
      <c r="AD69" s="6"/>
    </row>
    <row r="70" spans="1:30" ht="10.5" customHeight="1">
      <c r="A70" s="16"/>
      <c r="B70" s="16"/>
      <c r="C70" s="16"/>
      <c r="D70" s="16"/>
      <c r="E70" s="16"/>
      <c r="F70" s="16"/>
      <c r="G70" s="16"/>
      <c r="H70" s="16"/>
      <c r="I70" s="16"/>
      <c r="V70" s="6"/>
      <c r="W70" s="6"/>
      <c r="X70" s="6"/>
      <c r="Y70" s="6"/>
      <c r="Z70" s="6"/>
      <c r="AA70" s="6"/>
      <c r="AB70" s="6"/>
      <c r="AC70" s="6"/>
      <c r="AD70" s="6"/>
    </row>
    <row r="71" spans="1:30" ht="10.5" customHeight="1">
      <c r="A71" s="16"/>
      <c r="B71" s="16"/>
      <c r="C71" s="16"/>
      <c r="D71" s="16"/>
      <c r="E71" s="16"/>
      <c r="F71" s="16"/>
      <c r="G71" s="16"/>
      <c r="H71" s="16"/>
      <c r="I71" s="16"/>
      <c r="V71" s="6"/>
      <c r="W71" s="6"/>
      <c r="X71" s="6"/>
      <c r="Y71" s="6"/>
      <c r="Z71" s="6"/>
      <c r="AA71" s="6"/>
      <c r="AB71" s="6"/>
      <c r="AC71" s="6"/>
      <c r="AD71" s="6"/>
    </row>
    <row r="72" spans="1:30" ht="10.5" customHeight="1">
      <c r="A72" s="16"/>
      <c r="B72" s="16"/>
      <c r="C72" s="16"/>
      <c r="D72" s="16"/>
      <c r="E72" s="16"/>
      <c r="F72" s="16"/>
      <c r="G72" s="16"/>
      <c r="H72" s="16"/>
      <c r="I72" s="16"/>
      <c r="V72" s="6"/>
      <c r="W72" s="6"/>
      <c r="X72" s="6"/>
      <c r="Y72" s="6"/>
      <c r="Z72" s="6"/>
      <c r="AA72" s="6"/>
      <c r="AB72" s="6"/>
      <c r="AC72" s="6"/>
      <c r="AD72" s="6"/>
    </row>
    <row r="73" spans="1:30" ht="10.5" customHeight="1">
      <c r="A73" s="16"/>
      <c r="B73" s="16"/>
      <c r="C73" s="16"/>
      <c r="D73" s="16"/>
      <c r="E73" s="16"/>
      <c r="F73" s="16"/>
      <c r="G73" s="16"/>
      <c r="H73" s="16"/>
      <c r="I73" s="16"/>
      <c r="V73" s="6"/>
      <c r="W73" s="6"/>
      <c r="X73" s="6"/>
      <c r="Y73" s="6"/>
      <c r="Z73" s="6"/>
      <c r="AA73" s="6"/>
      <c r="AB73" s="6"/>
      <c r="AC73" s="6"/>
      <c r="AD73" s="6"/>
    </row>
    <row r="74" spans="1:30" ht="10.5" customHeight="1">
      <c r="A74" s="16"/>
      <c r="B74" s="16"/>
      <c r="C74" s="16"/>
      <c r="D74" s="16"/>
      <c r="E74" s="16"/>
      <c r="F74" s="16"/>
      <c r="G74" s="16"/>
      <c r="H74" s="16"/>
      <c r="I74" s="16"/>
      <c r="V74" s="6"/>
      <c r="W74" s="6"/>
      <c r="X74" s="6"/>
      <c r="Y74" s="6"/>
      <c r="Z74" s="6"/>
      <c r="AA74" s="6"/>
      <c r="AB74" s="6"/>
      <c r="AC74" s="6"/>
      <c r="AD74" s="6"/>
    </row>
    <row r="75" spans="1:30" ht="10.5" customHeight="1">
      <c r="A75" s="16"/>
      <c r="B75" s="16"/>
      <c r="C75" s="16"/>
      <c r="D75" s="16"/>
      <c r="E75" s="16"/>
      <c r="F75" s="16"/>
      <c r="G75" s="16"/>
      <c r="H75" s="16"/>
      <c r="I75" s="16"/>
      <c r="V75" s="6"/>
      <c r="W75" s="6"/>
      <c r="X75" s="6"/>
      <c r="Y75" s="6"/>
      <c r="Z75" s="6"/>
      <c r="AA75" s="6"/>
      <c r="AB75" s="6"/>
      <c r="AC75" s="6"/>
      <c r="AD75" s="6"/>
    </row>
    <row r="76" spans="1:30" ht="10.5" customHeight="1">
      <c r="A76" s="16"/>
      <c r="B76" s="16"/>
      <c r="C76" s="16"/>
      <c r="D76" s="16"/>
      <c r="E76" s="16"/>
      <c r="F76" s="16"/>
      <c r="G76" s="16"/>
      <c r="H76" s="16"/>
      <c r="I76" s="16"/>
      <c r="V76" s="6"/>
      <c r="W76" s="6"/>
      <c r="X76" s="6"/>
      <c r="Y76" s="6"/>
      <c r="Z76" s="6"/>
      <c r="AA76" s="6"/>
      <c r="AB76" s="6"/>
      <c r="AC76" s="6"/>
      <c r="AD76" s="6"/>
    </row>
    <row r="77" spans="1:30" ht="10.5" customHeight="1">
      <c r="A77" s="16"/>
      <c r="B77" s="16"/>
      <c r="C77" s="16"/>
      <c r="D77" s="16"/>
      <c r="E77" s="16"/>
      <c r="F77" s="16"/>
      <c r="G77" s="16"/>
      <c r="H77" s="16"/>
      <c r="I77" s="16"/>
      <c r="V77" s="6"/>
      <c r="W77" s="6"/>
      <c r="X77" s="6"/>
      <c r="Y77" s="6"/>
      <c r="Z77" s="6"/>
      <c r="AA77" s="6"/>
      <c r="AB77" s="6"/>
      <c r="AC77" s="6"/>
      <c r="AD77" s="6"/>
    </row>
    <row r="78" spans="1:30" ht="10.5" customHeight="1">
      <c r="A78" s="16"/>
      <c r="B78" s="16"/>
      <c r="C78" s="16"/>
      <c r="D78" s="16"/>
      <c r="E78" s="16"/>
      <c r="F78" s="16"/>
      <c r="G78" s="16"/>
      <c r="H78" s="16"/>
      <c r="I78" s="16"/>
      <c r="V78" s="6"/>
      <c r="W78" s="6"/>
      <c r="X78" s="6"/>
      <c r="Y78" s="6"/>
      <c r="Z78" s="6"/>
      <c r="AA78" s="6"/>
      <c r="AB78" s="6"/>
      <c r="AC78" s="6"/>
      <c r="AD78" s="6"/>
    </row>
    <row r="79" spans="1:30" ht="10.5" customHeight="1">
      <c r="A79" s="16"/>
      <c r="B79" s="16"/>
      <c r="C79" s="16"/>
      <c r="D79" s="16"/>
      <c r="E79" s="16"/>
      <c r="F79" s="16"/>
      <c r="G79" s="16"/>
      <c r="H79" s="16"/>
      <c r="I79" s="16"/>
      <c r="V79" s="6"/>
      <c r="W79" s="6"/>
      <c r="X79" s="6"/>
      <c r="Y79" s="6"/>
      <c r="Z79" s="6"/>
      <c r="AA79" s="6"/>
      <c r="AB79" s="6"/>
      <c r="AC79" s="6"/>
      <c r="AD79" s="6"/>
    </row>
    <row r="80" spans="1:30" ht="10.5" customHeight="1">
      <c r="A80" s="16"/>
      <c r="B80" s="16"/>
      <c r="C80" s="16"/>
      <c r="D80" s="16"/>
      <c r="E80" s="16"/>
      <c r="F80" s="16"/>
      <c r="G80" s="16"/>
      <c r="H80" s="16"/>
      <c r="I80" s="16"/>
      <c r="V80" s="6"/>
      <c r="W80" s="6"/>
      <c r="X80" s="6"/>
      <c r="Y80" s="6"/>
      <c r="Z80" s="6"/>
      <c r="AA80" s="6"/>
      <c r="AB80" s="6"/>
      <c r="AC80" s="6"/>
      <c r="AD80" s="6"/>
    </row>
    <row r="81" spans="1:30" ht="10.5" customHeight="1">
      <c r="A81" s="16"/>
      <c r="B81" s="16"/>
      <c r="C81" s="16"/>
      <c r="D81" s="16"/>
      <c r="E81" s="16"/>
      <c r="F81" s="16"/>
      <c r="G81" s="16"/>
      <c r="H81" s="16"/>
      <c r="I81" s="16"/>
      <c r="V81" s="6"/>
      <c r="W81" s="6"/>
      <c r="X81" s="6"/>
      <c r="Y81" s="6"/>
      <c r="Z81" s="6"/>
      <c r="AA81" s="6"/>
      <c r="AB81" s="6"/>
      <c r="AC81" s="6"/>
      <c r="AD81" s="6"/>
    </row>
    <row r="82" spans="1:30" ht="10.5" customHeight="1">
      <c r="A82" s="16"/>
      <c r="B82" s="16"/>
      <c r="C82" s="16"/>
      <c r="D82" s="16"/>
      <c r="E82" s="16"/>
      <c r="F82" s="16"/>
      <c r="G82" s="16"/>
      <c r="H82" s="16"/>
      <c r="I82" s="16"/>
      <c r="V82" s="6"/>
      <c r="W82" s="6"/>
      <c r="X82" s="6"/>
      <c r="Y82" s="6"/>
      <c r="Z82" s="6"/>
      <c r="AA82" s="6"/>
      <c r="AB82" s="6"/>
      <c r="AC82" s="6"/>
      <c r="AD82" s="6"/>
    </row>
    <row r="83" spans="1:30" ht="10.5" customHeight="1">
      <c r="A83" s="16"/>
      <c r="B83" s="16"/>
      <c r="C83" s="16"/>
      <c r="D83" s="16"/>
      <c r="E83" s="16"/>
      <c r="F83" s="16"/>
      <c r="G83" s="16"/>
      <c r="H83" s="16"/>
      <c r="I83" s="16"/>
      <c r="V83" s="6"/>
      <c r="W83" s="6"/>
      <c r="X83" s="6"/>
      <c r="Y83" s="6"/>
      <c r="Z83" s="6"/>
      <c r="AA83" s="6"/>
      <c r="AB83" s="6"/>
      <c r="AC83" s="6"/>
      <c r="AD83" s="6"/>
    </row>
    <row r="84" spans="1:30" ht="10.5" customHeight="1">
      <c r="A84" s="16"/>
      <c r="B84" s="16"/>
      <c r="C84" s="16"/>
      <c r="D84" s="16"/>
      <c r="E84" s="16"/>
      <c r="F84" s="16"/>
      <c r="G84" s="16"/>
      <c r="H84" s="16"/>
      <c r="I84" s="16"/>
      <c r="V84" s="6"/>
      <c r="W84" s="6"/>
      <c r="X84" s="6"/>
      <c r="Y84" s="6"/>
      <c r="Z84" s="6"/>
      <c r="AA84" s="6"/>
      <c r="AB84" s="6"/>
      <c r="AC84" s="6"/>
      <c r="AD84" s="6"/>
    </row>
    <row r="85" spans="1:30" ht="10.5" customHeight="1">
      <c r="A85" s="16"/>
      <c r="B85" s="16"/>
      <c r="C85" s="16"/>
      <c r="D85" s="16"/>
      <c r="E85" s="16"/>
      <c r="F85" s="16"/>
      <c r="G85" s="16"/>
      <c r="H85" s="16"/>
      <c r="I85" s="16"/>
      <c r="V85" s="6"/>
      <c r="W85" s="6"/>
      <c r="X85" s="6"/>
      <c r="Y85" s="6"/>
      <c r="Z85" s="6"/>
      <c r="AA85" s="6"/>
      <c r="AB85" s="6"/>
      <c r="AC85" s="6"/>
      <c r="AD85" s="6"/>
    </row>
    <row r="86" spans="1:30" ht="10.5" customHeight="1">
      <c r="A86" s="16"/>
      <c r="B86" s="16"/>
      <c r="C86" s="16"/>
      <c r="D86" s="16"/>
      <c r="E86" s="16"/>
      <c r="F86" s="16"/>
      <c r="G86" s="16"/>
      <c r="H86" s="16"/>
      <c r="I86" s="16"/>
      <c r="V86" s="6"/>
      <c r="W86" s="6"/>
      <c r="X86" s="6"/>
      <c r="Y86" s="6"/>
      <c r="Z86" s="6"/>
      <c r="AA86" s="6"/>
      <c r="AB86" s="6"/>
      <c r="AC86" s="6"/>
      <c r="AD86" s="6"/>
    </row>
    <row r="87" spans="1:30" ht="10.5" customHeight="1">
      <c r="A87" s="16"/>
      <c r="B87" s="16"/>
      <c r="C87" s="16"/>
      <c r="D87" s="16"/>
      <c r="E87" s="16"/>
      <c r="F87" s="16"/>
      <c r="G87" s="16"/>
      <c r="H87" s="16"/>
      <c r="I87" s="16"/>
      <c r="V87" s="6"/>
      <c r="W87" s="6"/>
      <c r="X87" s="6"/>
      <c r="Y87" s="6"/>
      <c r="Z87" s="6"/>
      <c r="AA87" s="6"/>
      <c r="AB87" s="6"/>
      <c r="AC87" s="6"/>
      <c r="AD87" s="6"/>
    </row>
    <row r="88" spans="1:30" ht="10.5" customHeight="1">
      <c r="A88" s="16"/>
      <c r="B88" s="16"/>
      <c r="C88" s="16"/>
      <c r="D88" s="16"/>
      <c r="E88" s="16"/>
      <c r="F88" s="16"/>
      <c r="G88" s="16"/>
      <c r="H88" s="16"/>
      <c r="I88" s="16"/>
      <c r="V88" s="6"/>
      <c r="W88" s="6"/>
      <c r="X88" s="6"/>
      <c r="Y88" s="6"/>
      <c r="Z88" s="6"/>
      <c r="AA88" s="6"/>
      <c r="AB88" s="6"/>
      <c r="AC88" s="6"/>
      <c r="AD88" s="6"/>
    </row>
    <row r="89" spans="1:30" ht="10.5" customHeight="1">
      <c r="A89" s="16"/>
      <c r="B89" s="16"/>
      <c r="C89" s="16"/>
      <c r="D89" s="16"/>
      <c r="E89" s="16"/>
      <c r="F89" s="16"/>
      <c r="G89" s="16"/>
      <c r="H89" s="16"/>
      <c r="I89" s="16"/>
      <c r="V89" s="6"/>
      <c r="W89" s="6"/>
      <c r="X89" s="6"/>
      <c r="Y89" s="6"/>
      <c r="Z89" s="6"/>
      <c r="AA89" s="6"/>
      <c r="AB89" s="6"/>
      <c r="AC89" s="6"/>
      <c r="AD89" s="6"/>
    </row>
    <row r="90" spans="1:30" ht="10.5" customHeight="1">
      <c r="A90" s="16"/>
      <c r="B90" s="16"/>
      <c r="C90" s="16"/>
      <c r="D90" s="16"/>
      <c r="E90" s="16"/>
      <c r="F90" s="16"/>
      <c r="G90" s="16"/>
      <c r="H90" s="16"/>
      <c r="I90" s="16"/>
      <c r="V90" s="6"/>
      <c r="W90" s="6"/>
      <c r="X90" s="6"/>
      <c r="Y90" s="6"/>
      <c r="Z90" s="6"/>
      <c r="AA90" s="6"/>
      <c r="AB90" s="6"/>
      <c r="AC90" s="6"/>
      <c r="AD90" s="6"/>
    </row>
  </sheetData>
  <mergeCells count="23">
    <mergeCell ref="F8:I8"/>
    <mergeCell ref="A9:D9"/>
    <mergeCell ref="F9:I9"/>
    <mergeCell ref="A1:I1"/>
    <mergeCell ref="A2:I2"/>
    <mergeCell ref="A3:I3"/>
    <mergeCell ref="A6:D6"/>
    <mergeCell ref="F6:I6"/>
    <mergeCell ref="A7:D7"/>
    <mergeCell ref="F7:I7"/>
    <mergeCell ref="F5:I5"/>
    <mergeCell ref="A58:D58"/>
    <mergeCell ref="A59:D59"/>
    <mergeCell ref="A64:D64"/>
    <mergeCell ref="A5:D5"/>
    <mergeCell ref="A8:D8"/>
    <mergeCell ref="F50:I50"/>
    <mergeCell ref="F51:I51"/>
    <mergeCell ref="F52:I52"/>
    <mergeCell ref="F53:I53"/>
    <mergeCell ref="A38:D38"/>
    <mergeCell ref="A46:D46"/>
    <mergeCell ref="A47:D47"/>
  </mergeCells>
  <pageMargins left="0.7" right="0.7" top="0.75" bottom="0.75" header="0.3" footer="0.3"/>
  <pageSetup paperSize="9" scale="60" orientation="portrait" r:id="rId1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2"/>
  <sheetViews>
    <sheetView showGridLines="0" view="pageBreakPreview" zoomScaleNormal="100" zoomScaleSheetLayoutView="100" workbookViewId="0">
      <selection activeCell="F5" sqref="F5:I5"/>
    </sheetView>
  </sheetViews>
  <sheetFormatPr defaultRowHeight="12.75"/>
  <cols>
    <col min="1" max="1" width="48.28515625" style="146" customWidth="1"/>
    <col min="2" max="2" width="4.28515625" style="146" customWidth="1"/>
    <col min="3" max="3" width="10" style="146" hidden="1" customWidth="1"/>
    <col min="4" max="4" width="10" style="212" customWidth="1"/>
    <col min="5" max="5" width="1.28515625" style="212" customWidth="1"/>
    <col min="6" max="6" width="48.28515625" style="146" customWidth="1"/>
    <col min="7" max="7" width="4.28515625" style="146" customWidth="1"/>
    <col min="8" max="8" width="10" style="146" hidden="1" customWidth="1"/>
    <col min="9" max="9" width="10" style="146" customWidth="1"/>
    <col min="10" max="10" width="1.140625" style="2" customWidth="1"/>
    <col min="11" max="30" width="9.140625" style="2"/>
    <col min="31" max="16384" width="9.140625" style="6"/>
  </cols>
  <sheetData>
    <row r="1" spans="1:30" s="16" customFormat="1" ht="99.95" customHeight="1">
      <c r="A1" s="853" t="s">
        <v>1210</v>
      </c>
      <c r="B1" s="854"/>
      <c r="C1" s="854"/>
      <c r="D1" s="854"/>
      <c r="E1" s="854"/>
      <c r="F1" s="854"/>
      <c r="G1" s="854"/>
      <c r="H1" s="854"/>
      <c r="I1" s="854"/>
    </row>
    <row r="2" spans="1:30" s="11" customFormat="1" ht="14.25" customHeight="1">
      <c r="A2" s="814" t="s">
        <v>1223</v>
      </c>
      <c r="B2" s="815"/>
      <c r="C2" s="815"/>
      <c r="D2" s="815"/>
      <c r="E2" s="815"/>
      <c r="F2" s="815"/>
      <c r="G2" s="815"/>
      <c r="H2" s="815"/>
      <c r="I2" s="815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3.5" customHeight="1">
      <c r="A3" s="816"/>
      <c r="B3" s="817"/>
      <c r="C3" s="817"/>
      <c r="D3" s="817"/>
      <c r="E3" s="817"/>
      <c r="F3" s="817"/>
      <c r="G3" s="817"/>
      <c r="H3" s="817"/>
      <c r="I3" s="817"/>
    </row>
    <row r="4" spans="1:30" s="22" customFormat="1" ht="24.75" customHeight="1">
      <c r="A4" s="21" t="s">
        <v>5</v>
      </c>
      <c r="B4" s="21" t="s">
        <v>529</v>
      </c>
      <c r="C4" s="50" t="s">
        <v>530</v>
      </c>
      <c r="D4" s="206" t="s">
        <v>1214</v>
      </c>
      <c r="E4" s="21"/>
      <c r="F4" s="21" t="s">
        <v>5</v>
      </c>
      <c r="G4" s="21" t="s">
        <v>6</v>
      </c>
      <c r="H4" s="50" t="s">
        <v>530</v>
      </c>
      <c r="I4" s="210" t="s">
        <v>1214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22" customFormat="1" ht="15" customHeight="1">
      <c r="A5" s="997" t="s">
        <v>177</v>
      </c>
      <c r="B5" s="997"/>
      <c r="C5" s="997"/>
      <c r="D5" s="997"/>
      <c r="E5" s="21"/>
      <c r="F5" s="998" t="s">
        <v>42</v>
      </c>
      <c r="G5" s="998"/>
      <c r="H5" s="998"/>
      <c r="I5" s="99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23" customFormat="1" ht="13.5" customHeight="1">
      <c r="A6" s="98" t="s">
        <v>524</v>
      </c>
      <c r="B6" s="77" t="s">
        <v>8</v>
      </c>
      <c r="C6" s="209">
        <v>111.7</v>
      </c>
      <c r="D6" s="160">
        <f>C6+C6*35%</f>
        <v>150.79500000000002</v>
      </c>
      <c r="E6" s="125"/>
      <c r="F6" s="98" t="s">
        <v>913</v>
      </c>
      <c r="G6" s="14" t="s">
        <v>8</v>
      </c>
      <c r="H6" s="9">
        <v>519.9</v>
      </c>
      <c r="I6" s="217">
        <f>H6+H6*35%</f>
        <v>701.86500000000001</v>
      </c>
      <c r="J6" s="4"/>
      <c r="K6" s="9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3" customFormat="1" ht="13.5" customHeight="1">
      <c r="A7" s="98" t="s">
        <v>525</v>
      </c>
      <c r="B7" s="77" t="s">
        <v>8</v>
      </c>
      <c r="C7" s="209">
        <v>386.3</v>
      </c>
      <c r="D7" s="160">
        <f t="shared" ref="D7:D29" si="0">C7+C7*35%</f>
        <v>521.505</v>
      </c>
      <c r="E7" s="125"/>
      <c r="F7" s="98" t="s">
        <v>914</v>
      </c>
      <c r="G7" s="14" t="s">
        <v>8</v>
      </c>
      <c r="H7" s="9">
        <v>647.1</v>
      </c>
      <c r="I7" s="217">
        <f t="shared" ref="I7:I24" si="1">H7+H7*35%</f>
        <v>873.58500000000004</v>
      </c>
      <c r="J7" s="4"/>
      <c r="K7" s="9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23" customFormat="1" ht="13.5" customHeight="1">
      <c r="A8" s="98" t="s">
        <v>1089</v>
      </c>
      <c r="B8" s="77" t="s">
        <v>8</v>
      </c>
      <c r="C8" s="209">
        <v>100</v>
      </c>
      <c r="D8" s="160">
        <f t="shared" si="0"/>
        <v>135</v>
      </c>
      <c r="E8" s="125"/>
      <c r="F8" s="98" t="s">
        <v>915</v>
      </c>
      <c r="G8" s="14" t="s">
        <v>8</v>
      </c>
      <c r="H8" s="9">
        <v>577.6</v>
      </c>
      <c r="I8" s="217">
        <f t="shared" si="1"/>
        <v>779.76</v>
      </c>
      <c r="J8" s="4"/>
      <c r="K8" s="95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23" customFormat="1" ht="13.5" customHeight="1">
      <c r="A9" s="98" t="s">
        <v>526</v>
      </c>
      <c r="B9" s="77" t="s">
        <v>8</v>
      </c>
      <c r="C9" s="209">
        <v>28.2</v>
      </c>
      <c r="D9" s="160">
        <f t="shared" si="0"/>
        <v>38.07</v>
      </c>
      <c r="E9" s="125"/>
      <c r="F9" s="98" t="s">
        <v>916</v>
      </c>
      <c r="G9" s="14" t="s">
        <v>8</v>
      </c>
      <c r="H9" s="9">
        <v>880.5</v>
      </c>
      <c r="I9" s="217">
        <f t="shared" si="1"/>
        <v>1188.675</v>
      </c>
      <c r="J9" s="4"/>
      <c r="K9" s="95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23" customFormat="1" ht="13.5" customHeight="1">
      <c r="A10" s="98" t="s">
        <v>527</v>
      </c>
      <c r="B10" s="77" t="s">
        <v>8</v>
      </c>
      <c r="C10" s="209">
        <v>44.4</v>
      </c>
      <c r="D10" s="160">
        <f t="shared" si="0"/>
        <v>59.94</v>
      </c>
      <c r="E10" s="125"/>
      <c r="F10" s="98" t="s">
        <v>917</v>
      </c>
      <c r="G10" s="14" t="s">
        <v>8</v>
      </c>
      <c r="H10" s="9">
        <v>477.3</v>
      </c>
      <c r="I10" s="217">
        <f t="shared" si="1"/>
        <v>644.35500000000002</v>
      </c>
      <c r="J10" s="4"/>
      <c r="K10" s="9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s="23" customFormat="1" ht="13.5" customHeight="1">
      <c r="A11" s="98" t="s">
        <v>488</v>
      </c>
      <c r="B11" s="77" t="s">
        <v>8</v>
      </c>
      <c r="C11" s="209">
        <v>86.5</v>
      </c>
      <c r="D11" s="160">
        <f t="shared" si="0"/>
        <v>116.77500000000001</v>
      </c>
      <c r="E11" s="125"/>
      <c r="F11" s="98" t="s">
        <v>918</v>
      </c>
      <c r="G11" s="14" t="s">
        <v>8</v>
      </c>
      <c r="H11" s="9">
        <v>575.20000000000005</v>
      </c>
      <c r="I11" s="217">
        <f t="shared" si="1"/>
        <v>776.52</v>
      </c>
      <c r="J11" s="67"/>
      <c r="K11" s="9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23" customFormat="1" ht="13.5" customHeight="1">
      <c r="A12" s="98" t="s">
        <v>333</v>
      </c>
      <c r="B12" s="77" t="s">
        <v>8</v>
      </c>
      <c r="C12" s="209">
        <v>615.20000000000005</v>
      </c>
      <c r="D12" s="160">
        <f t="shared" si="0"/>
        <v>830.52</v>
      </c>
      <c r="E12" s="125"/>
      <c r="F12" s="98" t="s">
        <v>919</v>
      </c>
      <c r="G12" s="14" t="s">
        <v>8</v>
      </c>
      <c r="H12" s="9">
        <v>453.5</v>
      </c>
      <c r="I12" s="217">
        <f t="shared" si="1"/>
        <v>612.22500000000002</v>
      </c>
      <c r="J12" s="4"/>
      <c r="K12" s="9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23" customFormat="1" ht="13.5" customHeight="1">
      <c r="A13" s="98" t="s">
        <v>489</v>
      </c>
      <c r="B13" s="77" t="s">
        <v>8</v>
      </c>
      <c r="C13" s="209">
        <v>48.4</v>
      </c>
      <c r="D13" s="160">
        <f t="shared" si="0"/>
        <v>65.34</v>
      </c>
      <c r="E13" s="125"/>
      <c r="F13" s="98" t="s">
        <v>1068</v>
      </c>
      <c r="G13" s="14" t="s">
        <v>8</v>
      </c>
      <c r="H13" s="9">
        <v>459.1</v>
      </c>
      <c r="I13" s="217">
        <f t="shared" si="1"/>
        <v>619.78500000000008</v>
      </c>
      <c r="J13" s="4"/>
      <c r="K13" s="9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23" customFormat="1" ht="13.5" customHeight="1">
      <c r="A14" s="98" t="s">
        <v>490</v>
      </c>
      <c r="B14" s="77" t="s">
        <v>8</v>
      </c>
      <c r="C14" s="209">
        <v>77.2</v>
      </c>
      <c r="D14" s="160">
        <f t="shared" si="0"/>
        <v>104.22</v>
      </c>
      <c r="E14" s="125"/>
      <c r="F14" s="98" t="s">
        <v>920</v>
      </c>
      <c r="G14" s="14" t="s">
        <v>8</v>
      </c>
      <c r="H14" s="9">
        <v>946.6</v>
      </c>
      <c r="I14" s="217">
        <f t="shared" si="1"/>
        <v>1277.9100000000001</v>
      </c>
      <c r="J14" s="4"/>
      <c r="K14" s="9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3" customFormat="1" ht="13.5" customHeight="1">
      <c r="A15" s="98" t="s">
        <v>491</v>
      </c>
      <c r="B15" s="77" t="s">
        <v>8</v>
      </c>
      <c r="C15" s="209">
        <v>127</v>
      </c>
      <c r="D15" s="160">
        <f t="shared" si="0"/>
        <v>171.45</v>
      </c>
      <c r="E15" s="125"/>
      <c r="F15" s="98" t="s">
        <v>921</v>
      </c>
      <c r="G15" s="14" t="s">
        <v>8</v>
      </c>
      <c r="H15" s="9">
        <v>725.6</v>
      </c>
      <c r="I15" s="217">
        <f t="shared" si="1"/>
        <v>979.56</v>
      </c>
      <c r="J15" s="4"/>
      <c r="K15" s="9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23" customFormat="1" ht="13.5" customHeight="1">
      <c r="A16" s="98" t="s">
        <v>334</v>
      </c>
      <c r="B16" s="77" t="s">
        <v>8</v>
      </c>
      <c r="C16" s="209">
        <v>1003.2</v>
      </c>
      <c r="D16" s="160">
        <f t="shared" si="0"/>
        <v>1354.3200000000002</v>
      </c>
      <c r="E16" s="125"/>
      <c r="F16" s="98" t="s">
        <v>922</v>
      </c>
      <c r="G16" s="14" t="s">
        <v>8</v>
      </c>
      <c r="H16" s="9">
        <v>572.79999999999995</v>
      </c>
      <c r="I16" s="217">
        <f t="shared" si="1"/>
        <v>773.28</v>
      </c>
      <c r="J16" s="4"/>
      <c r="K16" s="9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23" customFormat="1" ht="13.5" customHeight="1">
      <c r="A17" s="98" t="s">
        <v>492</v>
      </c>
      <c r="B17" s="77" t="s">
        <v>8</v>
      </c>
      <c r="C17" s="209">
        <v>103.2</v>
      </c>
      <c r="D17" s="160">
        <f t="shared" si="0"/>
        <v>139.32</v>
      </c>
      <c r="E17" s="125"/>
      <c r="F17" s="98" t="s">
        <v>923</v>
      </c>
      <c r="G17" s="14" t="s">
        <v>8</v>
      </c>
      <c r="H17" s="9">
        <v>685.8</v>
      </c>
      <c r="I17" s="217">
        <f t="shared" si="1"/>
        <v>925.82999999999993</v>
      </c>
      <c r="J17" s="4"/>
      <c r="K17" s="9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23" customFormat="1" ht="13.5" customHeight="1">
      <c r="A18" s="98" t="s">
        <v>406</v>
      </c>
      <c r="B18" s="77" t="s">
        <v>8</v>
      </c>
      <c r="C18" s="209">
        <v>153.80000000000001</v>
      </c>
      <c r="D18" s="160">
        <f t="shared" si="0"/>
        <v>207.63</v>
      </c>
      <c r="E18" s="125"/>
      <c r="F18" s="98" t="s">
        <v>924</v>
      </c>
      <c r="G18" s="14" t="s">
        <v>8</v>
      </c>
      <c r="H18" s="9">
        <v>580.79999999999995</v>
      </c>
      <c r="I18" s="217">
        <f t="shared" si="1"/>
        <v>784.07999999999993</v>
      </c>
      <c r="J18" s="4"/>
      <c r="K18" s="9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23" customFormat="1" ht="13.5" customHeight="1">
      <c r="A19" s="98" t="s">
        <v>335</v>
      </c>
      <c r="B19" s="77" t="s">
        <v>8</v>
      </c>
      <c r="C19" s="209">
        <v>1374.6</v>
      </c>
      <c r="D19" s="160">
        <f t="shared" si="0"/>
        <v>1855.7099999999998</v>
      </c>
      <c r="E19" s="125"/>
      <c r="F19" s="98" t="s">
        <v>925</v>
      </c>
      <c r="G19" s="14" t="s">
        <v>8</v>
      </c>
      <c r="H19" s="9">
        <v>1448.7</v>
      </c>
      <c r="I19" s="217">
        <f t="shared" si="1"/>
        <v>1955.7449999999999</v>
      </c>
      <c r="J19" s="4"/>
      <c r="K19" s="9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23" customFormat="1" ht="13.5" customHeight="1">
      <c r="A20" s="98" t="s">
        <v>1090</v>
      </c>
      <c r="B20" s="77" t="s">
        <v>8</v>
      </c>
      <c r="C20" s="209">
        <v>404.6</v>
      </c>
      <c r="D20" s="160">
        <f t="shared" si="0"/>
        <v>546.21</v>
      </c>
      <c r="E20" s="125"/>
      <c r="F20" s="98" t="s">
        <v>341</v>
      </c>
      <c r="G20" s="14" t="s">
        <v>8</v>
      </c>
      <c r="H20" s="9">
        <v>59.3</v>
      </c>
      <c r="I20" s="217">
        <f t="shared" si="1"/>
        <v>80.054999999999993</v>
      </c>
      <c r="J20" s="4"/>
      <c r="K20" s="9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23" customFormat="1" ht="13.5" customHeight="1">
      <c r="A21" s="98" t="s">
        <v>493</v>
      </c>
      <c r="B21" s="77" t="s">
        <v>8</v>
      </c>
      <c r="C21" s="209">
        <v>315.89999999999998</v>
      </c>
      <c r="D21" s="160">
        <f t="shared" si="0"/>
        <v>426.46499999999997</v>
      </c>
      <c r="E21" s="125"/>
      <c r="F21" s="98" t="s">
        <v>688</v>
      </c>
      <c r="G21" s="14" t="s">
        <v>8</v>
      </c>
      <c r="H21" s="9">
        <v>86.3</v>
      </c>
      <c r="I21" s="217">
        <f t="shared" si="1"/>
        <v>116.505</v>
      </c>
      <c r="J21" s="4"/>
      <c r="K21" s="9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23" customFormat="1" ht="13.5" customHeight="1">
      <c r="A22" s="98" t="s">
        <v>494</v>
      </c>
      <c r="B22" s="77" t="s">
        <v>8</v>
      </c>
      <c r="C22" s="209">
        <v>1397.2</v>
      </c>
      <c r="D22" s="160">
        <f t="shared" si="0"/>
        <v>1886.22</v>
      </c>
      <c r="E22" s="125"/>
      <c r="F22" s="98" t="s">
        <v>296</v>
      </c>
      <c r="G22" s="77" t="s">
        <v>8</v>
      </c>
      <c r="H22" s="209">
        <v>159.5</v>
      </c>
      <c r="I22" s="217">
        <f t="shared" si="1"/>
        <v>215.32499999999999</v>
      </c>
      <c r="J22" s="4"/>
      <c r="K22" s="96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23" customFormat="1" ht="13.5" customHeight="1">
      <c r="A23" s="98" t="s">
        <v>336</v>
      </c>
      <c r="B23" s="77" t="s">
        <v>8</v>
      </c>
      <c r="C23" s="209">
        <v>3738.6</v>
      </c>
      <c r="D23" s="160">
        <f t="shared" si="0"/>
        <v>5047.1099999999997</v>
      </c>
      <c r="E23" s="125"/>
      <c r="F23" s="98" t="s">
        <v>297</v>
      </c>
      <c r="G23" s="77" t="s">
        <v>8</v>
      </c>
      <c r="H23" s="209">
        <v>184.1</v>
      </c>
      <c r="I23" s="217">
        <f t="shared" si="1"/>
        <v>248.53499999999997</v>
      </c>
      <c r="J23" s="4"/>
      <c r="K23" s="96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23" customFormat="1" ht="13.5" customHeight="1">
      <c r="A24" s="98" t="s">
        <v>495</v>
      </c>
      <c r="B24" s="77" t="s">
        <v>8</v>
      </c>
      <c r="C24" s="209">
        <v>461.3</v>
      </c>
      <c r="D24" s="160">
        <f t="shared" si="0"/>
        <v>622.755</v>
      </c>
      <c r="E24" s="125"/>
      <c r="F24" s="98" t="s">
        <v>689</v>
      </c>
      <c r="G24" s="77" t="s">
        <v>8</v>
      </c>
      <c r="H24" s="209">
        <v>36.799999999999997</v>
      </c>
      <c r="I24" s="217">
        <f t="shared" si="1"/>
        <v>49.679999999999993</v>
      </c>
      <c r="J24" s="4"/>
      <c r="K24" s="96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22" customFormat="1" ht="13.5" customHeight="1">
      <c r="A25" s="98" t="s">
        <v>496</v>
      </c>
      <c r="B25" s="77" t="s">
        <v>8</v>
      </c>
      <c r="C25" s="209">
        <v>2787.9</v>
      </c>
      <c r="D25" s="160">
        <f t="shared" si="0"/>
        <v>3763.665</v>
      </c>
      <c r="E25" s="125"/>
      <c r="F25" s="998" t="s">
        <v>178</v>
      </c>
      <c r="G25" s="998"/>
      <c r="H25" s="998"/>
      <c r="I25" s="99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s="22" customFormat="1" ht="13.5" customHeight="1">
      <c r="A26" s="98" t="s">
        <v>342</v>
      </c>
      <c r="B26" s="77" t="s">
        <v>8</v>
      </c>
      <c r="C26" s="209">
        <v>5021.6000000000004</v>
      </c>
      <c r="D26" s="160">
        <f t="shared" si="0"/>
        <v>6779.16</v>
      </c>
      <c r="E26" s="125"/>
      <c r="F26" s="98" t="s">
        <v>475</v>
      </c>
      <c r="G26" s="77" t="s">
        <v>8</v>
      </c>
      <c r="H26" s="209">
        <v>68.8</v>
      </c>
      <c r="I26" s="217">
        <f>H26+H26*35%</f>
        <v>92.88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s="22" customFormat="1" ht="13.5" customHeight="1">
      <c r="A27" s="98" t="s">
        <v>497</v>
      </c>
      <c r="B27" s="77" t="s">
        <v>8</v>
      </c>
      <c r="C27" s="9">
        <v>532.1</v>
      </c>
      <c r="D27" s="160">
        <f t="shared" si="0"/>
        <v>718.33500000000004</v>
      </c>
      <c r="E27" s="125"/>
      <c r="F27" s="98" t="s">
        <v>348</v>
      </c>
      <c r="G27" s="77" t="s">
        <v>8</v>
      </c>
      <c r="H27" s="209">
        <v>853.6</v>
      </c>
      <c r="I27" s="217">
        <f t="shared" ref="I27:I38" si="2">H27+H27*35%</f>
        <v>1152.3600000000001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s="22" customFormat="1" ht="13.5" customHeight="1">
      <c r="A28" s="98" t="s">
        <v>498</v>
      </c>
      <c r="B28" s="77" t="s">
        <v>8</v>
      </c>
      <c r="C28" s="209">
        <v>3126</v>
      </c>
      <c r="D28" s="160">
        <f t="shared" si="0"/>
        <v>4220.1000000000004</v>
      </c>
      <c r="E28" s="125"/>
      <c r="F28" s="98" t="s">
        <v>690</v>
      </c>
      <c r="G28" s="77" t="s">
        <v>8</v>
      </c>
      <c r="H28" s="209">
        <v>86.4</v>
      </c>
      <c r="I28" s="217">
        <f t="shared" si="2"/>
        <v>116.64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s="22" customFormat="1" ht="13.5" customHeight="1">
      <c r="A29" s="98" t="s">
        <v>337</v>
      </c>
      <c r="B29" s="77" t="s">
        <v>8</v>
      </c>
      <c r="C29" s="209">
        <v>7005.9</v>
      </c>
      <c r="D29" s="160">
        <f t="shared" si="0"/>
        <v>9457.9650000000001</v>
      </c>
      <c r="E29" s="125"/>
      <c r="F29" s="98" t="s">
        <v>349</v>
      </c>
      <c r="G29" s="77" t="s">
        <v>8</v>
      </c>
      <c r="H29" s="209">
        <v>953.3</v>
      </c>
      <c r="I29" s="217">
        <f t="shared" si="2"/>
        <v>1286.9549999999999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s="22" customFormat="1" ht="13.5" customHeight="1">
      <c r="A30" s="997" t="s">
        <v>671</v>
      </c>
      <c r="B30" s="997"/>
      <c r="C30" s="997"/>
      <c r="D30" s="997"/>
      <c r="E30" s="211"/>
      <c r="F30" s="98" t="s">
        <v>691</v>
      </c>
      <c r="G30" s="77" t="s">
        <v>8</v>
      </c>
      <c r="H30" s="209">
        <v>127.4</v>
      </c>
      <c r="I30" s="217">
        <f t="shared" si="2"/>
        <v>171.99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s="22" customFormat="1" ht="13.5" customHeight="1">
      <c r="A31" s="98" t="s">
        <v>672</v>
      </c>
      <c r="B31" s="77" t="s">
        <v>8</v>
      </c>
      <c r="C31" s="209">
        <v>109.7</v>
      </c>
      <c r="D31" s="160">
        <f>C31+C31*35%</f>
        <v>148.095</v>
      </c>
      <c r="E31" s="125"/>
      <c r="F31" s="98" t="s">
        <v>350</v>
      </c>
      <c r="G31" s="77" t="s">
        <v>8</v>
      </c>
      <c r="H31" s="209">
        <v>1901.1</v>
      </c>
      <c r="I31" s="217">
        <f t="shared" si="2"/>
        <v>2566.4849999999997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22" customFormat="1" ht="13.5" customHeight="1">
      <c r="A32" s="98" t="s">
        <v>365</v>
      </c>
      <c r="B32" s="77" t="s">
        <v>8</v>
      </c>
      <c r="C32" s="209">
        <v>28</v>
      </c>
      <c r="D32" s="160">
        <f t="shared" ref="D32:D46" si="3">C32+C32*35%</f>
        <v>37.799999999999997</v>
      </c>
      <c r="E32" s="125"/>
      <c r="F32" s="98" t="s">
        <v>692</v>
      </c>
      <c r="G32" s="77" t="s">
        <v>8</v>
      </c>
      <c r="H32" s="209">
        <v>259.89999999999998</v>
      </c>
      <c r="I32" s="217">
        <f t="shared" si="2"/>
        <v>350.86499999999995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s="22" customFormat="1" ht="13.5" customHeight="1">
      <c r="A33" s="98" t="s">
        <v>366</v>
      </c>
      <c r="B33" s="77" t="s">
        <v>8</v>
      </c>
      <c r="C33" s="209">
        <v>59.7</v>
      </c>
      <c r="D33" s="160">
        <f t="shared" si="3"/>
        <v>80.594999999999999</v>
      </c>
      <c r="E33" s="125"/>
      <c r="F33" s="98" t="s">
        <v>351</v>
      </c>
      <c r="G33" s="77" t="s">
        <v>8</v>
      </c>
      <c r="H33" s="209">
        <v>3325.6</v>
      </c>
      <c r="I33" s="217">
        <f t="shared" si="2"/>
        <v>4489.5599999999995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s="22" customFormat="1" ht="13.5" customHeight="1">
      <c r="A34" s="98" t="s">
        <v>338</v>
      </c>
      <c r="B34" s="77" t="s">
        <v>8</v>
      </c>
      <c r="C34" s="209">
        <v>526.5</v>
      </c>
      <c r="D34" s="160">
        <f t="shared" si="3"/>
        <v>710.77499999999998</v>
      </c>
      <c r="E34" s="125"/>
      <c r="F34" s="98" t="s">
        <v>693</v>
      </c>
      <c r="G34" s="77" t="s">
        <v>8</v>
      </c>
      <c r="H34" s="209">
        <v>330.5</v>
      </c>
      <c r="I34" s="217">
        <f t="shared" si="2"/>
        <v>446.17500000000001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s="22" customFormat="1" ht="13.5" customHeight="1">
      <c r="A35" s="98" t="s">
        <v>367</v>
      </c>
      <c r="B35" s="77" t="s">
        <v>8</v>
      </c>
      <c r="C35" s="209">
        <v>91</v>
      </c>
      <c r="D35" s="160">
        <f t="shared" si="3"/>
        <v>122.85</v>
      </c>
      <c r="E35" s="125"/>
      <c r="F35" s="98" t="s">
        <v>352</v>
      </c>
      <c r="G35" s="77" t="s">
        <v>8</v>
      </c>
      <c r="H35" s="209">
        <v>3142.7</v>
      </c>
      <c r="I35" s="217">
        <f t="shared" si="2"/>
        <v>4242.6449999999995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s="22" customFormat="1" ht="13.5" customHeight="1">
      <c r="A36" s="98" t="s">
        <v>339</v>
      </c>
      <c r="B36" s="77" t="s">
        <v>8</v>
      </c>
      <c r="C36" s="209">
        <v>836.9</v>
      </c>
      <c r="D36" s="160">
        <f t="shared" si="3"/>
        <v>1129.8150000000001</v>
      </c>
      <c r="E36" s="125"/>
      <c r="F36" s="98" t="s">
        <v>694</v>
      </c>
      <c r="G36" s="77" t="s">
        <v>8</v>
      </c>
      <c r="H36" s="209">
        <v>468.3</v>
      </c>
      <c r="I36" s="217">
        <f t="shared" si="2"/>
        <v>632.20500000000004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s="22" customFormat="1" ht="13.5" customHeight="1">
      <c r="A37" s="98" t="s">
        <v>368</v>
      </c>
      <c r="B37" s="77" t="s">
        <v>8</v>
      </c>
      <c r="C37" s="209">
        <v>133</v>
      </c>
      <c r="D37" s="160">
        <f t="shared" si="3"/>
        <v>179.55</v>
      </c>
      <c r="E37" s="125"/>
      <c r="F37" s="98" t="s">
        <v>353</v>
      </c>
      <c r="G37" s="77" t="s">
        <v>8</v>
      </c>
      <c r="H37" s="209">
        <v>3119.8</v>
      </c>
      <c r="I37" s="217">
        <f t="shared" si="2"/>
        <v>4211.7300000000005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s="22" customFormat="1" ht="13.5" customHeight="1">
      <c r="A38" s="98" t="s">
        <v>340</v>
      </c>
      <c r="B38" s="77" t="s">
        <v>8</v>
      </c>
      <c r="C38" s="209">
        <v>1430</v>
      </c>
      <c r="D38" s="160">
        <f t="shared" si="3"/>
        <v>1930.5</v>
      </c>
      <c r="E38" s="125"/>
      <c r="F38" s="98" t="s">
        <v>354</v>
      </c>
      <c r="G38" s="77" t="s">
        <v>8</v>
      </c>
      <c r="H38" s="209">
        <v>3259.1</v>
      </c>
      <c r="I38" s="217">
        <f t="shared" si="2"/>
        <v>4399.7849999999999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s="22" customFormat="1" ht="13.5" customHeight="1">
      <c r="A39" s="98" t="s">
        <v>673</v>
      </c>
      <c r="B39" s="77" t="s">
        <v>8</v>
      </c>
      <c r="C39" s="209">
        <v>236.4</v>
      </c>
      <c r="D39" s="160">
        <f t="shared" si="3"/>
        <v>319.14</v>
      </c>
      <c r="E39" s="125"/>
      <c r="F39" s="998" t="s">
        <v>46</v>
      </c>
      <c r="G39" s="998"/>
      <c r="H39" s="998"/>
      <c r="I39" s="99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s="22" customFormat="1" ht="13.5" customHeight="1">
      <c r="A40" s="98" t="s">
        <v>369</v>
      </c>
      <c r="B40" s="77" t="s">
        <v>8</v>
      </c>
      <c r="C40" s="209">
        <v>236.9</v>
      </c>
      <c r="D40" s="160">
        <f t="shared" si="3"/>
        <v>319.815</v>
      </c>
      <c r="E40" s="125"/>
      <c r="F40" s="98" t="s">
        <v>695</v>
      </c>
      <c r="G40" s="77" t="s">
        <v>8</v>
      </c>
      <c r="H40" s="209">
        <v>214.2</v>
      </c>
      <c r="I40" s="217">
        <f>H40+H40*35%</f>
        <v>289.16999999999996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s="22" customFormat="1" ht="13.5" customHeight="1">
      <c r="A41" s="98" t="s">
        <v>473</v>
      </c>
      <c r="B41" s="77" t="s">
        <v>8</v>
      </c>
      <c r="C41" s="209">
        <v>575.4</v>
      </c>
      <c r="D41" s="160">
        <f t="shared" si="3"/>
        <v>776.79</v>
      </c>
      <c r="E41" s="125"/>
      <c r="F41" s="98" t="s">
        <v>696</v>
      </c>
      <c r="G41" s="77" t="s">
        <v>8</v>
      </c>
      <c r="H41" s="209">
        <v>100.3</v>
      </c>
      <c r="I41" s="217">
        <f t="shared" ref="I41:I51" si="4">H41+H41*35%</f>
        <v>135.405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s="22" customFormat="1" ht="13.5" customHeight="1">
      <c r="A42" s="98" t="s">
        <v>343</v>
      </c>
      <c r="B42" s="77" t="s">
        <v>8</v>
      </c>
      <c r="C42" s="209">
        <v>2383.3000000000002</v>
      </c>
      <c r="D42" s="160">
        <f t="shared" si="3"/>
        <v>3217.4549999999999</v>
      </c>
      <c r="E42" s="125"/>
      <c r="F42" s="98" t="s">
        <v>697</v>
      </c>
      <c r="G42" s="77" t="s">
        <v>8</v>
      </c>
      <c r="H42" s="209">
        <v>22.3</v>
      </c>
      <c r="I42" s="217">
        <f t="shared" si="4"/>
        <v>30.105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22" customFormat="1" ht="13.5" customHeight="1">
      <c r="A43" s="98" t="s">
        <v>370</v>
      </c>
      <c r="B43" s="77" t="s">
        <v>8</v>
      </c>
      <c r="C43" s="209">
        <v>316.89999999999998</v>
      </c>
      <c r="D43" s="160">
        <f t="shared" si="3"/>
        <v>427.81499999999994</v>
      </c>
      <c r="E43" s="125"/>
      <c r="F43" s="98" t="s">
        <v>698</v>
      </c>
      <c r="G43" s="77" t="s">
        <v>8</v>
      </c>
      <c r="H43" s="209">
        <v>57.6</v>
      </c>
      <c r="I43" s="217">
        <f t="shared" si="4"/>
        <v>77.760000000000005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s="22" customFormat="1" ht="13.5" customHeight="1">
      <c r="A44" s="98" t="s">
        <v>344</v>
      </c>
      <c r="B44" s="77" t="s">
        <v>8</v>
      </c>
      <c r="C44" s="209">
        <v>2361.1999999999998</v>
      </c>
      <c r="D44" s="160">
        <f t="shared" si="3"/>
        <v>3187.62</v>
      </c>
      <c r="E44" s="125"/>
      <c r="F44" s="98" t="s">
        <v>699</v>
      </c>
      <c r="G44" s="77" t="s">
        <v>8</v>
      </c>
      <c r="H44" s="209">
        <v>43.5</v>
      </c>
      <c r="I44" s="217">
        <f t="shared" si="4"/>
        <v>58.725000000000001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s="22" customFormat="1" ht="13.5" customHeight="1">
      <c r="A45" s="98" t="s">
        <v>474</v>
      </c>
      <c r="B45" s="77" t="s">
        <v>8</v>
      </c>
      <c r="C45" s="209">
        <v>485.5</v>
      </c>
      <c r="D45" s="160">
        <f t="shared" si="3"/>
        <v>655.42499999999995</v>
      </c>
      <c r="E45" s="125"/>
      <c r="F45" s="98" t="s">
        <v>700</v>
      </c>
      <c r="G45" s="77" t="s">
        <v>8</v>
      </c>
      <c r="H45" s="209">
        <v>77</v>
      </c>
      <c r="I45" s="217">
        <f t="shared" si="4"/>
        <v>103.95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s="22" customFormat="1" ht="13.5" customHeight="1">
      <c r="A46" s="98" t="s">
        <v>345</v>
      </c>
      <c r="B46" s="77" t="s">
        <v>8</v>
      </c>
      <c r="C46" s="209">
        <v>2948.7</v>
      </c>
      <c r="D46" s="160">
        <f t="shared" si="3"/>
        <v>3980.7449999999999</v>
      </c>
      <c r="E46" s="125"/>
      <c r="F46" s="98" t="s">
        <v>701</v>
      </c>
      <c r="G46" s="77" t="s">
        <v>8</v>
      </c>
      <c r="H46" s="209">
        <v>111.6</v>
      </c>
      <c r="I46" s="217">
        <f t="shared" si="4"/>
        <v>150.66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s="22" customFormat="1" ht="13.5" customHeight="1">
      <c r="A47" s="997" t="s">
        <v>371</v>
      </c>
      <c r="B47" s="997"/>
      <c r="C47" s="997"/>
      <c r="D47" s="997"/>
      <c r="E47" s="125"/>
      <c r="F47" s="98" t="s">
        <v>702</v>
      </c>
      <c r="G47" s="77" t="s">
        <v>8</v>
      </c>
      <c r="H47" s="209">
        <v>121.3</v>
      </c>
      <c r="I47" s="217">
        <f t="shared" si="4"/>
        <v>163.755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s="22" customFormat="1" ht="13.5" customHeight="1">
      <c r="A48" s="98" t="s">
        <v>674</v>
      </c>
      <c r="B48" s="77" t="s">
        <v>8</v>
      </c>
      <c r="C48" s="209">
        <v>109.7</v>
      </c>
      <c r="D48" s="160">
        <f>C48+C48*35%</f>
        <v>148.095</v>
      </c>
      <c r="E48" s="125"/>
      <c r="F48" s="98" t="s">
        <v>703</v>
      </c>
      <c r="G48" s="77" t="s">
        <v>8</v>
      </c>
      <c r="H48" s="209">
        <v>48.9</v>
      </c>
      <c r="I48" s="217">
        <f t="shared" si="4"/>
        <v>66.015000000000001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s="22" customFormat="1" ht="13.5" customHeight="1">
      <c r="A49" s="98" t="s">
        <v>372</v>
      </c>
      <c r="B49" s="77" t="s">
        <v>8</v>
      </c>
      <c r="C49" s="209">
        <v>33.299999999999997</v>
      </c>
      <c r="D49" s="160">
        <f t="shared" ref="D49:D56" si="5">C49+C49*35%</f>
        <v>44.954999999999998</v>
      </c>
      <c r="E49" s="125"/>
      <c r="F49" s="98" t="s">
        <v>704</v>
      </c>
      <c r="G49" s="77" t="s">
        <v>8</v>
      </c>
      <c r="H49" s="209">
        <v>128.30000000000001</v>
      </c>
      <c r="I49" s="217">
        <f t="shared" si="4"/>
        <v>173.20500000000001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s="35" customFormat="1" ht="13.5" customHeight="1">
      <c r="A50" s="98" t="s">
        <v>346</v>
      </c>
      <c r="B50" s="77" t="s">
        <v>8</v>
      </c>
      <c r="C50" s="209">
        <v>63.7</v>
      </c>
      <c r="D50" s="160">
        <f t="shared" si="5"/>
        <v>85.995000000000005</v>
      </c>
      <c r="E50" s="125"/>
      <c r="F50" s="98" t="s">
        <v>705</v>
      </c>
      <c r="G50" s="77" t="s">
        <v>8</v>
      </c>
      <c r="H50" s="209">
        <v>150</v>
      </c>
      <c r="I50" s="217">
        <f t="shared" si="4"/>
        <v>202.5</v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</row>
    <row r="51" spans="1:30" s="35" customFormat="1" ht="13.5" customHeight="1">
      <c r="A51" s="98" t="s">
        <v>347</v>
      </c>
      <c r="B51" s="77" t="s">
        <v>8</v>
      </c>
      <c r="C51" s="209">
        <v>593.1</v>
      </c>
      <c r="D51" s="160">
        <f t="shared" si="5"/>
        <v>800.68500000000006</v>
      </c>
      <c r="E51" s="125"/>
      <c r="F51" s="98" t="s">
        <v>706</v>
      </c>
      <c r="G51" s="77" t="s">
        <v>8</v>
      </c>
      <c r="H51" s="209">
        <v>201.1</v>
      </c>
      <c r="I51" s="217">
        <f t="shared" si="4"/>
        <v>271.48500000000001</v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</row>
    <row r="52" spans="1:30" s="35" customFormat="1" ht="13.5" customHeight="1">
      <c r="A52" s="98" t="s">
        <v>373</v>
      </c>
      <c r="B52" s="77" t="s">
        <v>8</v>
      </c>
      <c r="C52" s="209">
        <v>115</v>
      </c>
      <c r="D52" s="160">
        <f t="shared" si="5"/>
        <v>155.25</v>
      </c>
      <c r="E52" s="125"/>
      <c r="F52" s="998" t="s">
        <v>707</v>
      </c>
      <c r="G52" s="998"/>
      <c r="H52" s="998"/>
      <c r="I52" s="998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</row>
    <row r="53" spans="1:30" s="35" customFormat="1" ht="13.5" customHeight="1">
      <c r="A53" s="98" t="s">
        <v>374</v>
      </c>
      <c r="B53" s="77" t="s">
        <v>8</v>
      </c>
      <c r="C53" s="209">
        <v>992.1</v>
      </c>
      <c r="D53" s="160">
        <f t="shared" si="5"/>
        <v>1339.335</v>
      </c>
      <c r="E53" s="125"/>
      <c r="F53" s="98" t="s">
        <v>499</v>
      </c>
      <c r="G53" s="77" t="s">
        <v>8</v>
      </c>
      <c r="H53" s="209">
        <v>866.2</v>
      </c>
      <c r="I53" s="217">
        <f>H53+H53*35%</f>
        <v>1169.3700000000001</v>
      </c>
      <c r="J53" s="60"/>
      <c r="K53" s="62"/>
      <c r="L53" s="60"/>
      <c r="M53" s="63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</row>
    <row r="54" spans="1:30" s="35" customFormat="1" ht="13.5" customHeight="1">
      <c r="A54" s="98" t="s">
        <v>375</v>
      </c>
      <c r="B54" s="77" t="s">
        <v>8</v>
      </c>
      <c r="C54" s="209">
        <v>153.30000000000001</v>
      </c>
      <c r="D54" s="160">
        <f t="shared" si="5"/>
        <v>206.95500000000001</v>
      </c>
      <c r="E54" s="125"/>
      <c r="F54" s="98" t="s">
        <v>500</v>
      </c>
      <c r="G54" s="77" t="s">
        <v>8</v>
      </c>
      <c r="H54" s="209">
        <v>1002.5</v>
      </c>
      <c r="I54" s="217">
        <f t="shared" ref="I54:I78" si="6">H54+H54*35%</f>
        <v>1353.375</v>
      </c>
      <c r="J54" s="60"/>
      <c r="K54" s="62"/>
      <c r="L54" s="60"/>
      <c r="M54" s="63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</row>
    <row r="55" spans="1:30" s="35" customFormat="1" ht="13.5" customHeight="1">
      <c r="A55" s="98" t="s">
        <v>376</v>
      </c>
      <c r="B55" s="77" t="s">
        <v>8</v>
      </c>
      <c r="C55" s="209">
        <v>1673.9</v>
      </c>
      <c r="D55" s="160">
        <f t="shared" si="5"/>
        <v>2259.7650000000003</v>
      </c>
      <c r="E55" s="125"/>
      <c r="F55" s="98" t="s">
        <v>501</v>
      </c>
      <c r="G55" s="77" t="s">
        <v>8</v>
      </c>
      <c r="H55" s="209">
        <v>969.5</v>
      </c>
      <c r="I55" s="217">
        <f t="shared" si="6"/>
        <v>1308.825</v>
      </c>
      <c r="J55" s="60"/>
      <c r="K55" s="62"/>
      <c r="L55" s="60"/>
      <c r="M55" s="63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</row>
    <row r="56" spans="1:30" s="35" customFormat="1" ht="13.5" customHeight="1">
      <c r="A56" s="98" t="s">
        <v>377</v>
      </c>
      <c r="B56" s="77" t="s">
        <v>8</v>
      </c>
      <c r="C56" s="209">
        <v>1170.5999999999999</v>
      </c>
      <c r="D56" s="160">
        <f t="shared" si="5"/>
        <v>1580.31</v>
      </c>
      <c r="E56" s="125"/>
      <c r="F56" s="98" t="s">
        <v>502</v>
      </c>
      <c r="G56" s="77" t="s">
        <v>8</v>
      </c>
      <c r="H56" s="209">
        <v>1247.4000000000001</v>
      </c>
      <c r="I56" s="217">
        <f t="shared" si="6"/>
        <v>1683.9900000000002</v>
      </c>
      <c r="J56" s="60"/>
      <c r="K56" s="62"/>
      <c r="L56" s="60"/>
      <c r="M56" s="63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</row>
    <row r="57" spans="1:30" s="35" customFormat="1" ht="13.5" customHeight="1">
      <c r="A57" s="997" t="s">
        <v>178</v>
      </c>
      <c r="B57" s="997"/>
      <c r="C57" s="997"/>
      <c r="D57" s="997"/>
      <c r="E57" s="125"/>
      <c r="F57" s="98" t="s">
        <v>54</v>
      </c>
      <c r="G57" s="77" t="s">
        <v>8</v>
      </c>
      <c r="H57" s="209">
        <v>1583</v>
      </c>
      <c r="I57" s="217">
        <f t="shared" si="6"/>
        <v>2137.0500000000002</v>
      </c>
      <c r="J57" s="60"/>
      <c r="K57" s="62"/>
      <c r="L57" s="60"/>
      <c r="M57" s="63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</row>
    <row r="58" spans="1:30" s="35" customFormat="1" ht="13.5" customHeight="1">
      <c r="A58" s="98" t="s">
        <v>675</v>
      </c>
      <c r="B58" s="77" t="s">
        <v>8</v>
      </c>
      <c r="C58" s="209">
        <v>236.3</v>
      </c>
      <c r="D58" s="160">
        <f t="shared" ref="D58:D70" si="7">C58+C58*35%</f>
        <v>319.005</v>
      </c>
      <c r="E58" s="125"/>
      <c r="F58" s="98" t="s">
        <v>171</v>
      </c>
      <c r="G58" s="77" t="s">
        <v>8</v>
      </c>
      <c r="H58" s="129">
        <v>7856</v>
      </c>
      <c r="I58" s="217">
        <f t="shared" si="6"/>
        <v>10605.6</v>
      </c>
      <c r="J58" s="60"/>
      <c r="K58" s="64"/>
      <c r="L58" s="60"/>
      <c r="M58" s="63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</row>
    <row r="59" spans="1:30" s="35" customFormat="1" ht="13.5" customHeight="1">
      <c r="A59" s="98" t="s">
        <v>676</v>
      </c>
      <c r="B59" s="77" t="s">
        <v>8</v>
      </c>
      <c r="C59" s="209">
        <v>2494.1999999999998</v>
      </c>
      <c r="D59" s="160">
        <f t="shared" si="7"/>
        <v>3367.1699999999996</v>
      </c>
      <c r="E59" s="125"/>
      <c r="F59" s="98" t="s">
        <v>328</v>
      </c>
      <c r="G59" s="77" t="s">
        <v>8</v>
      </c>
      <c r="H59" s="129">
        <v>8410</v>
      </c>
      <c r="I59" s="217">
        <f t="shared" si="6"/>
        <v>11353.5</v>
      </c>
      <c r="J59" s="60"/>
      <c r="K59" s="64"/>
      <c r="L59" s="60"/>
      <c r="M59" s="63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</row>
    <row r="60" spans="1:30" s="35" customFormat="1" ht="13.5" customHeight="1">
      <c r="A60" s="98" t="s">
        <v>677</v>
      </c>
      <c r="B60" s="77" t="s">
        <v>8</v>
      </c>
      <c r="C60" s="209">
        <v>274.7</v>
      </c>
      <c r="D60" s="160">
        <f t="shared" si="7"/>
        <v>370.84499999999997</v>
      </c>
      <c r="E60" s="125"/>
      <c r="F60" s="98" t="s">
        <v>30</v>
      </c>
      <c r="G60" s="77" t="s">
        <v>8</v>
      </c>
      <c r="H60" s="129">
        <v>17673</v>
      </c>
      <c r="I60" s="217">
        <f t="shared" si="6"/>
        <v>23858.55</v>
      </c>
      <c r="J60" s="60"/>
      <c r="K60" s="64"/>
      <c r="L60" s="60"/>
      <c r="M60" s="63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</row>
    <row r="61" spans="1:30" s="35" customFormat="1" ht="13.5" customHeight="1">
      <c r="A61" s="98" t="s">
        <v>678</v>
      </c>
      <c r="B61" s="77" t="s">
        <v>8</v>
      </c>
      <c r="C61" s="209">
        <v>3026.3</v>
      </c>
      <c r="D61" s="160">
        <f t="shared" si="7"/>
        <v>4085.5050000000001</v>
      </c>
      <c r="E61" s="125"/>
      <c r="F61" s="98" t="s">
        <v>73</v>
      </c>
      <c r="G61" s="77" t="s">
        <v>8</v>
      </c>
      <c r="H61" s="129">
        <v>19637</v>
      </c>
      <c r="I61" s="217">
        <f t="shared" si="6"/>
        <v>26509.95</v>
      </c>
      <c r="J61" s="60"/>
      <c r="K61" s="64"/>
      <c r="L61" s="60"/>
      <c r="M61" s="63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</row>
    <row r="62" spans="1:30" s="35" customFormat="1" ht="13.5" customHeight="1">
      <c r="A62" s="98" t="s">
        <v>679</v>
      </c>
      <c r="B62" s="77" t="s">
        <v>8</v>
      </c>
      <c r="C62" s="209">
        <v>322.7</v>
      </c>
      <c r="D62" s="160">
        <f t="shared" si="7"/>
        <v>435.64499999999998</v>
      </c>
      <c r="E62" s="125"/>
      <c r="F62" s="98" t="s">
        <v>60</v>
      </c>
      <c r="G62" s="77" t="s">
        <v>8</v>
      </c>
      <c r="H62" s="129">
        <v>19514</v>
      </c>
      <c r="I62" s="217">
        <f t="shared" si="6"/>
        <v>26343.9</v>
      </c>
      <c r="J62" s="60"/>
      <c r="K62" s="64"/>
      <c r="L62" s="60"/>
      <c r="M62" s="63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</row>
    <row r="63" spans="1:30" s="35" customFormat="1" ht="13.5" customHeight="1">
      <c r="A63" s="98" t="s">
        <v>680</v>
      </c>
      <c r="B63" s="77" t="s">
        <v>8</v>
      </c>
      <c r="C63" s="209">
        <v>3624.9</v>
      </c>
      <c r="D63" s="160">
        <f t="shared" si="7"/>
        <v>4893.6149999999998</v>
      </c>
      <c r="E63" s="125"/>
      <c r="F63" s="98" t="s">
        <v>74</v>
      </c>
      <c r="G63" s="77" t="s">
        <v>8</v>
      </c>
      <c r="H63" s="129">
        <v>21478</v>
      </c>
      <c r="I63" s="217">
        <f t="shared" si="6"/>
        <v>28995.3</v>
      </c>
      <c r="J63" s="60"/>
      <c r="K63" s="64"/>
      <c r="L63" s="60"/>
      <c r="M63" s="63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</row>
    <row r="64" spans="1:30" s="35" customFormat="1" ht="13.5" customHeight="1">
      <c r="A64" s="98" t="s">
        <v>407</v>
      </c>
      <c r="B64" s="77" t="s">
        <v>8</v>
      </c>
      <c r="C64" s="209">
        <v>654</v>
      </c>
      <c r="D64" s="160">
        <f t="shared" si="7"/>
        <v>882.9</v>
      </c>
      <c r="E64" s="125"/>
      <c r="F64" s="98" t="s">
        <v>62</v>
      </c>
      <c r="G64" s="14" t="s">
        <v>8</v>
      </c>
      <c r="H64" s="9">
        <v>568.20000000000005</v>
      </c>
      <c r="I64" s="217">
        <f t="shared" si="6"/>
        <v>767.07</v>
      </c>
      <c r="J64" s="60"/>
      <c r="K64" s="65"/>
      <c r="L64" s="60"/>
      <c r="M64" s="63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</row>
    <row r="65" spans="1:30" s="35" customFormat="1" ht="13.5" customHeight="1">
      <c r="A65" s="98" t="s">
        <v>355</v>
      </c>
      <c r="B65" s="77" t="s">
        <v>8</v>
      </c>
      <c r="C65" s="209">
        <v>1086.4000000000001</v>
      </c>
      <c r="D65" s="160">
        <f t="shared" si="7"/>
        <v>1466.64</v>
      </c>
      <c r="E65" s="125"/>
      <c r="F65" s="98" t="s">
        <v>708</v>
      </c>
      <c r="G65" s="14" t="s">
        <v>8</v>
      </c>
      <c r="H65" s="9">
        <v>1976.3</v>
      </c>
      <c r="I65" s="217">
        <f t="shared" si="6"/>
        <v>2668.0050000000001</v>
      </c>
      <c r="J65" s="60"/>
      <c r="K65" s="65"/>
      <c r="L65" s="60"/>
      <c r="M65" s="63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</row>
    <row r="66" spans="1:30" s="35" customFormat="1" ht="13.5" customHeight="1">
      <c r="A66" s="98" t="s">
        <v>681</v>
      </c>
      <c r="B66" s="77" t="s">
        <v>8</v>
      </c>
      <c r="C66" s="209">
        <v>1022.1</v>
      </c>
      <c r="D66" s="160">
        <f t="shared" si="7"/>
        <v>1379.835</v>
      </c>
      <c r="E66" s="125"/>
      <c r="F66" s="98" t="s">
        <v>110</v>
      </c>
      <c r="G66" s="14" t="s">
        <v>8</v>
      </c>
      <c r="H66" s="9">
        <v>1593.5</v>
      </c>
      <c r="I66" s="217">
        <f t="shared" si="6"/>
        <v>2151.2249999999999</v>
      </c>
      <c r="J66" s="60"/>
      <c r="K66" s="65"/>
      <c r="L66" s="60"/>
      <c r="M66" s="63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1:30" s="35" customFormat="1" ht="13.5" customHeight="1">
      <c r="A67" s="98" t="s">
        <v>1065</v>
      </c>
      <c r="B67" s="77" t="s">
        <v>8</v>
      </c>
      <c r="C67" s="209">
        <v>1277</v>
      </c>
      <c r="D67" s="160">
        <f t="shared" si="7"/>
        <v>1723.95</v>
      </c>
      <c r="E67" s="125"/>
      <c r="F67" s="98" t="s">
        <v>61</v>
      </c>
      <c r="G67" s="14" t="s">
        <v>8</v>
      </c>
      <c r="H67" s="9">
        <v>2154.1999999999998</v>
      </c>
      <c r="I67" s="217">
        <f t="shared" si="6"/>
        <v>2908.1699999999996</v>
      </c>
      <c r="J67" s="60"/>
      <c r="K67" s="65"/>
      <c r="L67" s="60"/>
      <c r="M67" s="63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</row>
    <row r="68" spans="1:30" s="22" customFormat="1" ht="13.5" customHeight="1">
      <c r="A68" s="98" t="s">
        <v>1066</v>
      </c>
      <c r="B68" s="77" t="s">
        <v>8</v>
      </c>
      <c r="C68" s="209">
        <v>1328.1</v>
      </c>
      <c r="D68" s="160">
        <f t="shared" si="7"/>
        <v>1792.9349999999999</v>
      </c>
      <c r="E68" s="125"/>
      <c r="F68" s="98" t="s">
        <v>329</v>
      </c>
      <c r="G68" s="14" t="s">
        <v>8</v>
      </c>
      <c r="H68" s="9">
        <v>2294.6999999999998</v>
      </c>
      <c r="I68" s="217">
        <f t="shared" si="6"/>
        <v>3097.8449999999998</v>
      </c>
      <c r="J68" s="2"/>
      <c r="K68" s="65"/>
      <c r="L68" s="2"/>
      <c r="M68" s="6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s="22" customFormat="1" ht="13.5" customHeight="1">
      <c r="A69" s="98" t="s">
        <v>682</v>
      </c>
      <c r="B69" s="77" t="s">
        <v>8</v>
      </c>
      <c r="C69" s="209">
        <v>1241.5</v>
      </c>
      <c r="D69" s="160">
        <f t="shared" si="7"/>
        <v>1676.0250000000001</v>
      </c>
      <c r="E69" s="125"/>
      <c r="F69" s="40" t="s">
        <v>1087</v>
      </c>
      <c r="G69" s="14" t="s">
        <v>8</v>
      </c>
      <c r="H69" s="75">
        <v>13851</v>
      </c>
      <c r="I69" s="217">
        <f t="shared" si="6"/>
        <v>18698.849999999999</v>
      </c>
      <c r="J69" s="2"/>
      <c r="K69" s="56"/>
      <c r="L69" s="2"/>
      <c r="M69" s="6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s="22" customFormat="1" ht="13.5" customHeight="1">
      <c r="A70" s="98" t="s">
        <v>683</v>
      </c>
      <c r="B70" s="77" t="s">
        <v>8</v>
      </c>
      <c r="C70" s="209">
        <v>7997.3</v>
      </c>
      <c r="D70" s="160">
        <f t="shared" si="7"/>
        <v>10796.355</v>
      </c>
      <c r="E70" s="125"/>
      <c r="F70" s="40" t="s">
        <v>1088</v>
      </c>
      <c r="G70" s="14" t="s">
        <v>8</v>
      </c>
      <c r="H70" s="75">
        <v>15353</v>
      </c>
      <c r="I70" s="217">
        <f t="shared" si="6"/>
        <v>20726.55</v>
      </c>
      <c r="J70" s="2"/>
      <c r="K70" s="56"/>
      <c r="L70" s="2"/>
      <c r="M70" s="6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s="22" customFormat="1" ht="13.5" customHeight="1">
      <c r="A71" s="997" t="s">
        <v>684</v>
      </c>
      <c r="B71" s="997"/>
      <c r="C71" s="997"/>
      <c r="D71" s="997"/>
      <c r="E71" s="125"/>
      <c r="F71" s="40" t="s">
        <v>461</v>
      </c>
      <c r="G71" s="14" t="s">
        <v>8</v>
      </c>
      <c r="H71" s="75">
        <v>12105</v>
      </c>
      <c r="I71" s="217">
        <f t="shared" si="6"/>
        <v>16341.75</v>
      </c>
      <c r="J71" s="2"/>
      <c r="K71" s="56"/>
      <c r="L71" s="2"/>
      <c r="M71" s="6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s="22" customFormat="1" ht="13.5" customHeight="1">
      <c r="A72" s="98" t="s">
        <v>685</v>
      </c>
      <c r="B72" s="77" t="s">
        <v>8</v>
      </c>
      <c r="C72" s="209">
        <v>6.9</v>
      </c>
      <c r="D72" s="218">
        <f>C72+C72*35%</f>
        <v>9.3150000000000013</v>
      </c>
      <c r="E72" s="125"/>
      <c r="F72" s="40" t="s">
        <v>709</v>
      </c>
      <c r="G72" s="14" t="s">
        <v>8</v>
      </c>
      <c r="H72" s="75">
        <v>15298</v>
      </c>
      <c r="I72" s="217">
        <f t="shared" si="6"/>
        <v>20652.3</v>
      </c>
      <c r="J72" s="2"/>
      <c r="K72" s="56"/>
      <c r="L72" s="2"/>
      <c r="M72" s="6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s="22" customFormat="1" ht="13.5" customHeight="1">
      <c r="A73" s="98" t="s">
        <v>686</v>
      </c>
      <c r="B73" s="77" t="s">
        <v>8</v>
      </c>
      <c r="C73" s="209">
        <v>10.6</v>
      </c>
      <c r="D73" s="218">
        <f t="shared" ref="D73:D77" si="8">C73+C73*35%</f>
        <v>14.309999999999999</v>
      </c>
      <c r="E73" s="125"/>
      <c r="F73" s="40" t="s">
        <v>172</v>
      </c>
      <c r="G73" s="14" t="s">
        <v>8</v>
      </c>
      <c r="H73" s="75">
        <v>18801</v>
      </c>
      <c r="I73" s="217">
        <f t="shared" si="6"/>
        <v>25381.35</v>
      </c>
      <c r="J73" s="2"/>
      <c r="K73" s="56"/>
      <c r="L73" s="2"/>
      <c r="M73" s="6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s="22" customFormat="1" ht="13.5" customHeight="1">
      <c r="A74" s="98" t="s">
        <v>687</v>
      </c>
      <c r="B74" s="77" t="s">
        <v>8</v>
      </c>
      <c r="C74" s="209">
        <v>16.5</v>
      </c>
      <c r="D74" s="218">
        <f t="shared" si="8"/>
        <v>22.274999999999999</v>
      </c>
      <c r="E74" s="125"/>
      <c r="F74" s="40" t="s">
        <v>173</v>
      </c>
      <c r="G74" s="14" t="s">
        <v>8</v>
      </c>
      <c r="H74" s="75">
        <v>25252</v>
      </c>
      <c r="I74" s="217">
        <f t="shared" si="6"/>
        <v>34090.199999999997</v>
      </c>
      <c r="J74" s="2"/>
      <c r="K74" s="56"/>
      <c r="L74" s="2"/>
      <c r="M74" s="6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s="22" customFormat="1" ht="13.5" customHeight="1">
      <c r="A75" s="98" t="s">
        <v>1091</v>
      </c>
      <c r="B75" s="77" t="s">
        <v>8</v>
      </c>
      <c r="C75" s="209">
        <v>21.4</v>
      </c>
      <c r="D75" s="218">
        <f t="shared" si="8"/>
        <v>28.889999999999997</v>
      </c>
      <c r="E75" s="125"/>
      <c r="F75" s="40" t="s">
        <v>330</v>
      </c>
      <c r="G75" s="14" t="s">
        <v>8</v>
      </c>
      <c r="H75" s="75">
        <v>33056</v>
      </c>
      <c r="I75" s="217">
        <f t="shared" si="6"/>
        <v>44625.599999999999</v>
      </c>
      <c r="J75" s="2"/>
      <c r="K75" s="56"/>
      <c r="L75" s="2"/>
      <c r="M75" s="6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s="22" customFormat="1" ht="13.5" customHeight="1">
      <c r="A76" s="98" t="s">
        <v>1092</v>
      </c>
      <c r="B76" s="77" t="s">
        <v>8</v>
      </c>
      <c r="C76" s="209">
        <v>32.200000000000003</v>
      </c>
      <c r="D76" s="218">
        <f t="shared" si="8"/>
        <v>43.47</v>
      </c>
      <c r="E76" s="125"/>
      <c r="F76" s="40" t="s">
        <v>174</v>
      </c>
      <c r="G76" s="14" t="s">
        <v>8</v>
      </c>
      <c r="H76" s="75">
        <v>18163</v>
      </c>
      <c r="I76" s="217">
        <f t="shared" si="6"/>
        <v>24520.05</v>
      </c>
      <c r="J76" s="2"/>
      <c r="K76" s="56"/>
      <c r="L76" s="2"/>
      <c r="M76" s="6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s="22" customFormat="1" ht="13.5" customHeight="1">
      <c r="A77" s="98" t="s">
        <v>1093</v>
      </c>
      <c r="B77" s="77" t="s">
        <v>8</v>
      </c>
      <c r="C77" s="209">
        <v>48.2</v>
      </c>
      <c r="D77" s="218">
        <f t="shared" si="8"/>
        <v>65.070000000000007</v>
      </c>
      <c r="E77" s="125"/>
      <c r="F77" s="40" t="s">
        <v>175</v>
      </c>
      <c r="G77" s="14" t="s">
        <v>8</v>
      </c>
      <c r="H77" s="75">
        <v>25806</v>
      </c>
      <c r="I77" s="217">
        <f t="shared" si="6"/>
        <v>34838.1</v>
      </c>
      <c r="J77" s="2"/>
      <c r="K77" s="56"/>
      <c r="L77" s="2"/>
      <c r="M77" s="6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s="22" customFormat="1" ht="13.5" customHeight="1">
      <c r="A78" s="146"/>
      <c r="B78" s="146"/>
      <c r="C78" s="146"/>
      <c r="D78" s="212"/>
      <c r="E78" s="20"/>
      <c r="F78" s="40" t="s">
        <v>176</v>
      </c>
      <c r="G78" s="14" t="s">
        <v>8</v>
      </c>
      <c r="H78" s="75">
        <v>31979</v>
      </c>
      <c r="I78" s="217">
        <f t="shared" si="6"/>
        <v>43171.65</v>
      </c>
      <c r="J78" s="2"/>
      <c r="K78" s="56"/>
      <c r="L78" s="2"/>
      <c r="M78" s="6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s="22" customFormat="1">
      <c r="A79" s="146"/>
      <c r="B79" s="146"/>
      <c r="C79" s="146"/>
      <c r="D79" s="212"/>
      <c r="E79" s="20"/>
      <c r="F79" s="146"/>
      <c r="G79" s="146"/>
      <c r="H79" s="146"/>
      <c r="I79" s="14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E80" s="20"/>
    </row>
    <row r="81" spans="5:5">
      <c r="E81" s="20"/>
    </row>
    <row r="82" spans="5:5">
      <c r="E82" s="20"/>
    </row>
    <row r="84" spans="5:5">
      <c r="E84" s="20"/>
    </row>
    <row r="85" spans="5:5">
      <c r="E85" s="20"/>
    </row>
    <row r="86" spans="5:5">
      <c r="E86" s="20"/>
    </row>
    <row r="87" spans="5:5">
      <c r="E87" s="20"/>
    </row>
    <row r="88" spans="5:5">
      <c r="E88" s="20"/>
    </row>
    <row r="89" spans="5:5">
      <c r="E89" s="20"/>
    </row>
    <row r="90" spans="5:5">
      <c r="E90" s="20"/>
    </row>
    <row r="91" spans="5:5">
      <c r="E91" s="20"/>
    </row>
    <row r="92" spans="5:5">
      <c r="E92" s="20"/>
    </row>
  </sheetData>
  <customSheetViews>
    <customSheetView guid="{C10D487A-7E93-4C21-B7D8-FC37D0A2CCCC}" showPageBreaks="1" view="pageBreakPreview">
      <selection activeCell="A14" sqref="A14:D14"/>
      <pageMargins left="0.23622047244094491" right="0.23622047244094491" top="0.74803149606299213" bottom="0.74803149606299213" header="0.31496062992125984" footer="0.31496062992125984"/>
      <pageSetup paperSize="9" scale="56" orientation="portrait" r:id="rId1"/>
    </customSheetView>
  </customSheetViews>
  <mergeCells count="12">
    <mergeCell ref="A30:D30"/>
    <mergeCell ref="A47:D47"/>
    <mergeCell ref="A57:D57"/>
    <mergeCell ref="A71:D71"/>
    <mergeCell ref="F25:I25"/>
    <mergeCell ref="F39:I39"/>
    <mergeCell ref="F52:I52"/>
    <mergeCell ref="A1:I1"/>
    <mergeCell ref="A2:I2"/>
    <mergeCell ref="A3:I3"/>
    <mergeCell ref="A5:D5"/>
    <mergeCell ref="F5:I5"/>
  </mergeCells>
  <printOptions horizontalCentered="1"/>
  <pageMargins left="0" right="0" top="0.19685039370078741" bottom="0" header="0" footer="0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20</vt:i4>
      </vt:variant>
    </vt:vector>
  </HeadingPairs>
  <TitlesOfParts>
    <vt:vector size="38" baseType="lpstr">
      <vt:lpstr>Огнетушители</vt:lpstr>
      <vt:lpstr>Аптечки, медсредства</vt:lpstr>
      <vt:lpstr>СИЗ для кожи</vt:lpstr>
      <vt:lpstr>Противогазы, распираторы</vt:lpstr>
      <vt:lpstr>ОП, ОУ (ТРТС012)</vt:lpstr>
      <vt:lpstr>МПП ОСП</vt:lpstr>
      <vt:lpstr>Рукава ПТ</vt:lpstr>
      <vt:lpstr>Рукава ПК, Всас, УВП</vt:lpstr>
      <vt:lpstr>Клапаны,Стволы,Головки</vt:lpstr>
      <vt:lpstr>Гидранты</vt:lpstr>
      <vt:lpstr>Шкафы ПК, инвентарь</vt:lpstr>
      <vt:lpstr>ЗП к огнетушителям</vt:lpstr>
      <vt:lpstr>БДГ</vt:lpstr>
      <vt:lpstr>Подставки под гидрант</vt:lpstr>
      <vt:lpstr>Снаряжение</vt:lpstr>
      <vt:lpstr>"ШАНС", Сирена</vt:lpstr>
      <vt:lpstr>Пенообраз-ли</vt:lpstr>
      <vt:lpstr>Обслуживание</vt:lpstr>
      <vt:lpstr>'Аптечки, медсредства'!Excel_BuiltIn_Print_Area</vt:lpstr>
      <vt:lpstr>'Аптечки, медсредства'!Print_Area_0</vt:lpstr>
      <vt:lpstr>'Аптечки, медсредства'!Print_Area_0_0</vt:lpstr>
      <vt:lpstr>'Противогазы, распираторы'!Заголовки_для_печати</vt:lpstr>
      <vt:lpstr>'"ШАНС", Сирена'!Область_печати</vt:lpstr>
      <vt:lpstr>'Аптечки, медсредства'!Область_печати</vt:lpstr>
      <vt:lpstr>БДГ!Область_печати</vt:lpstr>
      <vt:lpstr>Гидранты!Область_печати</vt:lpstr>
      <vt:lpstr>'ЗП к огнетушителям'!Область_печати</vt:lpstr>
      <vt:lpstr>'Клапаны,Стволы,Головки'!Область_печати</vt:lpstr>
      <vt:lpstr>'МПП ОСП'!Область_печати</vt:lpstr>
      <vt:lpstr>Обслуживание!Область_печати</vt:lpstr>
      <vt:lpstr>Огнетушители!Область_печати</vt:lpstr>
      <vt:lpstr>'ОП, ОУ (ТРТС012)'!Область_печати</vt:lpstr>
      <vt:lpstr>'Пенообраз-ли'!Область_печати</vt:lpstr>
      <vt:lpstr>'Противогазы, распираторы'!Область_печати</vt:lpstr>
      <vt:lpstr>'Рукава ПК, Всас, УВП'!Область_печати</vt:lpstr>
      <vt:lpstr>'Рукава ПТ'!Область_печати</vt:lpstr>
      <vt:lpstr>Снаряжение!Область_печати</vt:lpstr>
      <vt:lpstr>'Шкафы ПК, инвентарь'!Область_печати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1</cp:lastModifiedBy>
  <cp:lastPrinted>2020-05-12T11:25:37Z</cp:lastPrinted>
  <dcterms:created xsi:type="dcterms:W3CDTF">2017-01-19T11:02:27Z</dcterms:created>
  <dcterms:modified xsi:type="dcterms:W3CDTF">2020-10-16T07:48:21Z</dcterms:modified>
</cp:coreProperties>
</file>